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690"/>
  </bookViews>
  <sheets>
    <sheet name="大丰" sheetId="3" r:id="rId1"/>
    <sheet name="明亮" sheetId="4" r:id="rId2"/>
    <sheet name="巷贤" sheetId="5" r:id="rId3"/>
    <sheet name="白圩" sheetId="6" r:id="rId4"/>
    <sheet name="澄泰" sheetId="7" r:id="rId5"/>
    <sheet name="三里" sheetId="9" r:id="rId6"/>
    <sheet name="乔贤" sheetId="8" r:id="rId7"/>
    <sheet name="木山" sheetId="10" r:id="rId8"/>
    <sheet name="塘红" sheetId="11" r:id="rId9"/>
    <sheet name="镇圩" sheetId="12" r:id="rId10"/>
    <sheet name="西燕" sheetId="13" r:id="rId11"/>
  </sheets>
  <definedNames>
    <definedName name="_xlnm._FilterDatabase" localSheetId="3" hidden="1">白圩!$A$1:$AA$27</definedName>
  </definedNames>
  <calcPr calcId="125725"/>
</workbook>
</file>

<file path=xl/calcChain.xml><?xml version="1.0" encoding="utf-8"?>
<calcChain xmlns="http://schemas.openxmlformats.org/spreadsheetml/2006/main">
  <c r="O17" i="13"/>
  <c r="M17"/>
  <c r="I17"/>
  <c r="D17"/>
  <c r="T16"/>
  <c r="O16"/>
  <c r="M16"/>
  <c r="I16"/>
  <c r="F16"/>
  <c r="D16"/>
  <c r="C16"/>
  <c r="B16"/>
  <c r="T15"/>
  <c r="M15"/>
  <c r="I15"/>
  <c r="F15"/>
  <c r="D15"/>
  <c r="C15"/>
  <c r="B15"/>
  <c r="T14"/>
  <c r="M14"/>
  <c r="I14"/>
  <c r="D14"/>
  <c r="B14"/>
  <c r="T13"/>
  <c r="O13"/>
  <c r="M13"/>
  <c r="I13"/>
  <c r="F13"/>
  <c r="D13"/>
  <c r="C13"/>
  <c r="B13"/>
  <c r="T12"/>
  <c r="M12"/>
  <c r="I12"/>
  <c r="F12"/>
  <c r="D12"/>
  <c r="C12"/>
  <c r="B12"/>
  <c r="O11"/>
  <c r="M11"/>
  <c r="I11"/>
  <c r="F11"/>
  <c r="D11"/>
  <c r="B11"/>
  <c r="O10"/>
  <c r="M10"/>
  <c r="I10"/>
  <c r="F10"/>
  <c r="D10"/>
  <c r="C10"/>
  <c r="B10"/>
  <c r="M9"/>
  <c r="I9"/>
  <c r="F9"/>
  <c r="D9"/>
  <c r="C9"/>
  <c r="B9"/>
  <c r="O8"/>
  <c r="M8"/>
  <c r="I8"/>
  <c r="F8"/>
  <c r="D8"/>
  <c r="C8"/>
  <c r="B8"/>
  <c r="M7"/>
  <c r="I7"/>
  <c r="F7"/>
  <c r="D7"/>
  <c r="C7"/>
  <c r="B7"/>
  <c r="M6"/>
  <c r="I6"/>
  <c r="F6"/>
  <c r="D6"/>
  <c r="B6"/>
  <c r="O5"/>
  <c r="M5"/>
  <c r="I5"/>
  <c r="F5"/>
  <c r="D5"/>
  <c r="C5"/>
  <c r="B5"/>
  <c r="X16" i="12"/>
  <c r="W16"/>
  <c r="V16"/>
  <c r="U16"/>
  <c r="T16"/>
  <c r="S16"/>
  <c r="R16"/>
  <c r="Q16"/>
  <c r="P16"/>
  <c r="O16"/>
  <c r="N16"/>
  <c r="L16"/>
  <c r="I16"/>
  <c r="H16"/>
  <c r="E16"/>
  <c r="D16"/>
  <c r="B16"/>
  <c r="O15"/>
  <c r="M15"/>
  <c r="I15"/>
  <c r="F15"/>
  <c r="E15"/>
  <c r="D15"/>
  <c r="C15"/>
  <c r="B15"/>
  <c r="V14"/>
  <c r="O14"/>
  <c r="M14"/>
  <c r="I14"/>
  <c r="F14"/>
  <c r="E14"/>
  <c r="D14"/>
  <c r="C14"/>
  <c r="B14"/>
  <c r="V13"/>
  <c r="O13"/>
  <c r="F13"/>
  <c r="E13"/>
  <c r="D13"/>
  <c r="C13"/>
  <c r="B13"/>
  <c r="V12"/>
  <c r="O12"/>
  <c r="I12"/>
  <c r="F12"/>
  <c r="E12"/>
  <c r="D12"/>
  <c r="B12"/>
  <c r="V11"/>
  <c r="O11"/>
  <c r="M11"/>
  <c r="I11"/>
  <c r="F11"/>
  <c r="E11"/>
  <c r="D11"/>
  <c r="C11"/>
  <c r="B11"/>
  <c r="V10"/>
  <c r="O10"/>
  <c r="M10"/>
  <c r="I10"/>
  <c r="F10"/>
  <c r="E10"/>
  <c r="D10"/>
  <c r="C10"/>
  <c r="B10"/>
  <c r="V9"/>
  <c r="O9"/>
  <c r="M9"/>
  <c r="F9"/>
  <c r="E9"/>
  <c r="D9"/>
  <c r="C9"/>
  <c r="B9"/>
  <c r="V8"/>
  <c r="O8"/>
  <c r="I8"/>
  <c r="F8"/>
  <c r="E8"/>
  <c r="D8"/>
  <c r="C8"/>
  <c r="B8"/>
  <c r="V7"/>
  <c r="O7"/>
  <c r="F7"/>
  <c r="E7"/>
  <c r="D7"/>
  <c r="C7"/>
  <c r="B7"/>
  <c r="V6"/>
  <c r="T6"/>
  <c r="O6"/>
  <c r="F6"/>
  <c r="E6"/>
  <c r="D6"/>
  <c r="C6"/>
  <c r="B6"/>
  <c r="V5"/>
  <c r="T5"/>
  <c r="O5"/>
  <c r="M5"/>
  <c r="F5"/>
  <c r="E5"/>
  <c r="D5"/>
  <c r="C5"/>
  <c r="B5"/>
  <c r="V17" i="11"/>
  <c r="U17"/>
  <c r="O17"/>
  <c r="N17"/>
  <c r="M17"/>
  <c r="L17"/>
  <c r="D17"/>
  <c r="C17"/>
  <c r="B17"/>
  <c r="D16"/>
  <c r="C16"/>
  <c r="B16"/>
  <c r="V15"/>
  <c r="D15"/>
  <c r="C15"/>
  <c r="B15"/>
  <c r="D14"/>
  <c r="C14"/>
  <c r="B14"/>
  <c r="D13"/>
  <c r="C13"/>
  <c r="B13"/>
  <c r="D12"/>
  <c r="C12"/>
  <c r="B12"/>
  <c r="V11"/>
  <c r="I11"/>
  <c r="F11"/>
  <c r="E11"/>
  <c r="D11"/>
  <c r="C11"/>
  <c r="B11"/>
  <c r="V10"/>
  <c r="M10"/>
  <c r="I10"/>
  <c r="H10"/>
  <c r="D10"/>
  <c r="B10"/>
  <c r="V9"/>
  <c r="M9"/>
  <c r="D9"/>
  <c r="V8"/>
  <c r="M8"/>
  <c r="I8"/>
  <c r="F8"/>
  <c r="E8"/>
  <c r="D8"/>
  <c r="C8"/>
  <c r="B8"/>
  <c r="V7"/>
  <c r="M7"/>
  <c r="I7"/>
  <c r="F7"/>
  <c r="E7"/>
  <c r="D7"/>
  <c r="C7"/>
  <c r="B7"/>
  <c r="V6"/>
  <c r="M6"/>
  <c r="I6"/>
  <c r="F6"/>
  <c r="E6"/>
  <c r="D6"/>
  <c r="C6"/>
  <c r="B6"/>
  <c r="M5"/>
  <c r="I5"/>
  <c r="F5"/>
  <c r="E5"/>
  <c r="D5"/>
  <c r="C5"/>
  <c r="B5"/>
  <c r="V12" i="10"/>
  <c r="U12"/>
  <c r="T12"/>
  <c r="S12"/>
  <c r="Q12"/>
  <c r="O12"/>
  <c r="N12"/>
  <c r="L12"/>
  <c r="I12"/>
  <c r="H12"/>
  <c r="E12"/>
  <c r="D12"/>
  <c r="B12"/>
  <c r="V11"/>
  <c r="T11"/>
  <c r="R11"/>
  <c r="O11"/>
  <c r="E11"/>
  <c r="D11"/>
  <c r="B11"/>
  <c r="V10"/>
  <c r="T10"/>
  <c r="R10"/>
  <c r="O10"/>
  <c r="F10"/>
  <c r="E10"/>
  <c r="D10"/>
  <c r="C10"/>
  <c r="B10"/>
  <c r="V9"/>
  <c r="T9"/>
  <c r="R9"/>
  <c r="O9"/>
  <c r="M9"/>
  <c r="F9"/>
  <c r="E9"/>
  <c r="D9"/>
  <c r="C9"/>
  <c r="B9"/>
  <c r="V8"/>
  <c r="T8"/>
  <c r="R8"/>
  <c r="O8"/>
  <c r="M8"/>
  <c r="E8"/>
  <c r="D8"/>
  <c r="B8"/>
  <c r="V7"/>
  <c r="T7"/>
  <c r="R7"/>
  <c r="O7"/>
  <c r="M7"/>
  <c r="F7"/>
  <c r="E7"/>
  <c r="D7"/>
  <c r="C7"/>
  <c r="B7"/>
  <c r="V6"/>
  <c r="T6"/>
  <c r="R6"/>
  <c r="O6"/>
  <c r="M6"/>
  <c r="F6"/>
  <c r="E6"/>
  <c r="D6"/>
  <c r="C6"/>
  <c r="B6"/>
  <c r="V5"/>
  <c r="T5"/>
  <c r="R5"/>
  <c r="O5"/>
  <c r="M5"/>
  <c r="F5"/>
  <c r="E5"/>
  <c r="D5"/>
  <c r="C5"/>
  <c r="B5"/>
  <c r="V13" i="8"/>
  <c r="U13"/>
  <c r="R13"/>
  <c r="Q13"/>
  <c r="N13"/>
  <c r="L13"/>
  <c r="H13"/>
  <c r="F13"/>
  <c r="E13"/>
  <c r="D13"/>
  <c r="B13"/>
  <c r="O12"/>
  <c r="I12"/>
  <c r="H12"/>
  <c r="F12"/>
  <c r="D12"/>
  <c r="B12"/>
  <c r="O11"/>
  <c r="M11"/>
  <c r="I11"/>
  <c r="H11"/>
  <c r="F11"/>
  <c r="D11"/>
  <c r="B11"/>
  <c r="O10"/>
  <c r="F10"/>
  <c r="D10"/>
  <c r="C10"/>
  <c r="B10"/>
  <c r="O9"/>
  <c r="H9"/>
  <c r="F9"/>
  <c r="D9"/>
  <c r="B9"/>
  <c r="O8"/>
  <c r="M8"/>
  <c r="I8"/>
  <c r="F8"/>
  <c r="E8"/>
  <c r="D8"/>
  <c r="B8"/>
  <c r="O7"/>
  <c r="I7"/>
  <c r="F7"/>
  <c r="E7"/>
  <c r="D7"/>
  <c r="C7"/>
  <c r="B7"/>
  <c r="O6"/>
  <c r="M6"/>
  <c r="I6"/>
  <c r="F6"/>
  <c r="E6"/>
  <c r="D6"/>
  <c r="C6"/>
  <c r="B6"/>
  <c r="O5"/>
  <c r="F5"/>
  <c r="E5"/>
  <c r="D5"/>
  <c r="B5"/>
  <c r="W20" i="9"/>
  <c r="V20"/>
  <c r="U20"/>
  <c r="S20"/>
  <c r="R20"/>
  <c r="Q20"/>
  <c r="O20"/>
  <c r="N20"/>
  <c r="L20"/>
  <c r="K20"/>
  <c r="J20"/>
  <c r="H20"/>
  <c r="E20"/>
  <c r="D20"/>
  <c r="C20"/>
  <c r="B20"/>
  <c r="V19"/>
  <c r="R19"/>
  <c r="O19"/>
  <c r="M19"/>
  <c r="I19"/>
  <c r="F19"/>
  <c r="E19"/>
  <c r="D19"/>
  <c r="B19"/>
  <c r="V18"/>
  <c r="R18"/>
  <c r="O18"/>
  <c r="M18"/>
  <c r="I18"/>
  <c r="F18"/>
  <c r="E18"/>
  <c r="D18"/>
  <c r="B18"/>
  <c r="X17"/>
  <c r="V17"/>
  <c r="R17"/>
  <c r="O17"/>
  <c r="M17"/>
  <c r="I17"/>
  <c r="F17"/>
  <c r="E17"/>
  <c r="D17"/>
  <c r="B17"/>
  <c r="X16"/>
  <c r="V16"/>
  <c r="R16"/>
  <c r="O16"/>
  <c r="M16"/>
  <c r="K16"/>
  <c r="I16"/>
  <c r="F16"/>
  <c r="E16"/>
  <c r="D16"/>
  <c r="B16"/>
  <c r="X15"/>
  <c r="V15"/>
  <c r="R15"/>
  <c r="O15"/>
  <c r="M15"/>
  <c r="I15"/>
  <c r="F15"/>
  <c r="E15"/>
  <c r="D15"/>
  <c r="B15"/>
  <c r="X14"/>
  <c r="V14"/>
  <c r="R14"/>
  <c r="O14"/>
  <c r="M14"/>
  <c r="I14"/>
  <c r="E14"/>
  <c r="D14"/>
  <c r="B14"/>
  <c r="V13"/>
  <c r="R13"/>
  <c r="O13"/>
  <c r="M13"/>
  <c r="I13"/>
  <c r="F13"/>
  <c r="E13"/>
  <c r="D13"/>
  <c r="B13"/>
  <c r="X12"/>
  <c r="V12"/>
  <c r="R12"/>
  <c r="O12"/>
  <c r="M12"/>
  <c r="I12"/>
  <c r="F12"/>
  <c r="E12"/>
  <c r="D12"/>
  <c r="B12"/>
  <c r="X11"/>
  <c r="V11"/>
  <c r="R11"/>
  <c r="O11"/>
  <c r="M11"/>
  <c r="I11"/>
  <c r="F11"/>
  <c r="E11"/>
  <c r="D11"/>
  <c r="B11"/>
  <c r="X10"/>
  <c r="V10"/>
  <c r="R10"/>
  <c r="O10"/>
  <c r="M10"/>
  <c r="I10"/>
  <c r="F10"/>
  <c r="E10"/>
  <c r="D10"/>
  <c r="B10"/>
  <c r="X9"/>
  <c r="V9"/>
  <c r="R9"/>
  <c r="O9"/>
  <c r="M9"/>
  <c r="K9"/>
  <c r="I9"/>
  <c r="F9"/>
  <c r="E9"/>
  <c r="D9"/>
  <c r="B9"/>
  <c r="X8"/>
  <c r="V8"/>
  <c r="R8"/>
  <c r="O8"/>
  <c r="M8"/>
  <c r="I8"/>
  <c r="F8"/>
  <c r="E8"/>
  <c r="D8"/>
  <c r="B8"/>
  <c r="X7"/>
  <c r="V7"/>
  <c r="R7"/>
  <c r="O7"/>
  <c r="M7"/>
  <c r="I7"/>
  <c r="F7"/>
  <c r="E7"/>
  <c r="D7"/>
  <c r="B7"/>
  <c r="X6"/>
  <c r="V6"/>
  <c r="R6"/>
  <c r="O6"/>
  <c r="M6"/>
  <c r="K6"/>
  <c r="I6"/>
  <c r="E6"/>
  <c r="D6"/>
  <c r="B6"/>
  <c r="X5"/>
  <c r="V5"/>
  <c r="R5"/>
  <c r="O5"/>
  <c r="M5"/>
  <c r="I5"/>
  <c r="F5"/>
  <c r="E5"/>
  <c r="D5"/>
  <c r="B5"/>
  <c r="W17" i="7"/>
  <c r="V17"/>
  <c r="U17"/>
  <c r="R17"/>
  <c r="Q17"/>
  <c r="N17"/>
  <c r="L17"/>
  <c r="H17"/>
  <c r="E17"/>
  <c r="D17"/>
  <c r="B17"/>
  <c r="M16"/>
  <c r="I16"/>
  <c r="F16"/>
  <c r="E16"/>
  <c r="D16"/>
  <c r="C16"/>
  <c r="B16"/>
  <c r="M15"/>
  <c r="I15"/>
  <c r="F15"/>
  <c r="E15"/>
  <c r="D15"/>
  <c r="C15"/>
  <c r="B15"/>
  <c r="M14"/>
  <c r="I14"/>
  <c r="E14"/>
  <c r="D14"/>
  <c r="C14"/>
  <c r="B14"/>
  <c r="V13"/>
  <c r="M13"/>
  <c r="I13"/>
  <c r="F13"/>
  <c r="E13"/>
  <c r="D13"/>
  <c r="C13"/>
  <c r="B13"/>
  <c r="V12"/>
  <c r="M12"/>
  <c r="I12"/>
  <c r="E12"/>
  <c r="D12"/>
  <c r="C12"/>
  <c r="B12"/>
  <c r="X11"/>
  <c r="V11"/>
  <c r="M11"/>
  <c r="I11"/>
  <c r="F11"/>
  <c r="E11"/>
  <c r="D11"/>
  <c r="C11"/>
  <c r="B11"/>
  <c r="X10"/>
  <c r="M10"/>
  <c r="I10"/>
  <c r="E10"/>
  <c r="D10"/>
  <c r="B10"/>
  <c r="X9"/>
  <c r="I9"/>
  <c r="F9"/>
  <c r="E9"/>
  <c r="D9"/>
  <c r="C9"/>
  <c r="B9"/>
  <c r="I8"/>
  <c r="F8"/>
  <c r="E8"/>
  <c r="M7"/>
  <c r="I7"/>
  <c r="F7"/>
  <c r="E7"/>
  <c r="D7"/>
  <c r="B7"/>
  <c r="M6"/>
  <c r="I6"/>
  <c r="F6"/>
  <c r="E6"/>
  <c r="D6"/>
  <c r="C6"/>
  <c r="B6"/>
  <c r="X5"/>
  <c r="M5"/>
  <c r="I5"/>
  <c r="E5"/>
  <c r="D5"/>
  <c r="C5"/>
  <c r="B5"/>
  <c r="W24" i="6"/>
  <c r="V24"/>
  <c r="U24"/>
  <c r="T24"/>
  <c r="S24"/>
  <c r="R24"/>
  <c r="Q24"/>
  <c r="O24"/>
  <c r="N24"/>
  <c r="M24"/>
  <c r="L24"/>
  <c r="I24"/>
  <c r="H24"/>
  <c r="F24"/>
  <c r="E24"/>
  <c r="D24"/>
  <c r="C24"/>
  <c r="B24"/>
  <c r="V23"/>
  <c r="R23"/>
  <c r="O23"/>
  <c r="M23"/>
  <c r="I23"/>
  <c r="F23"/>
  <c r="E23"/>
  <c r="D23"/>
  <c r="B23"/>
  <c r="V22"/>
  <c r="R22"/>
  <c r="O22"/>
  <c r="M22"/>
  <c r="I22"/>
  <c r="F22"/>
  <c r="E22"/>
  <c r="D22"/>
  <c r="B22"/>
  <c r="V21"/>
  <c r="R21"/>
  <c r="O21"/>
  <c r="M21"/>
  <c r="I21"/>
  <c r="F21"/>
  <c r="E21"/>
  <c r="D21"/>
  <c r="B21"/>
  <c r="V20"/>
  <c r="T20"/>
  <c r="R20"/>
  <c r="O20"/>
  <c r="M20"/>
  <c r="I20"/>
  <c r="F20"/>
  <c r="E20"/>
  <c r="D20"/>
  <c r="B20"/>
  <c r="V19"/>
  <c r="T19"/>
  <c r="R19"/>
  <c r="O19"/>
  <c r="M19"/>
  <c r="I19"/>
  <c r="F19"/>
  <c r="E19"/>
  <c r="D19"/>
  <c r="B19"/>
  <c r="V18"/>
  <c r="T18"/>
  <c r="R18"/>
  <c r="O18"/>
  <c r="M18"/>
  <c r="I18"/>
  <c r="F18"/>
  <c r="E18"/>
  <c r="D18"/>
  <c r="B18"/>
  <c r="V17"/>
  <c r="T17"/>
  <c r="R17"/>
  <c r="O17"/>
  <c r="M17"/>
  <c r="I17"/>
  <c r="F17"/>
  <c r="E17"/>
  <c r="D17"/>
  <c r="B17"/>
  <c r="V16"/>
  <c r="T16"/>
  <c r="R16"/>
  <c r="O16"/>
  <c r="M16"/>
  <c r="I16"/>
  <c r="F16"/>
  <c r="E16"/>
  <c r="D16"/>
  <c r="B16"/>
  <c r="V15"/>
  <c r="T15"/>
  <c r="R15"/>
  <c r="O15"/>
  <c r="M15"/>
  <c r="I15"/>
  <c r="F15"/>
  <c r="E15"/>
  <c r="D15"/>
  <c r="B15"/>
  <c r="V14"/>
  <c r="T14"/>
  <c r="R14"/>
  <c r="O14"/>
  <c r="M14"/>
  <c r="I14"/>
  <c r="F14"/>
  <c r="E14"/>
  <c r="D14"/>
  <c r="B14"/>
  <c r="V13"/>
  <c r="T13"/>
  <c r="R13"/>
  <c r="O13"/>
  <c r="M13"/>
  <c r="I13"/>
  <c r="F13"/>
  <c r="E13"/>
  <c r="D13"/>
  <c r="B13"/>
  <c r="V12"/>
  <c r="T12"/>
  <c r="R12"/>
  <c r="O12"/>
  <c r="M12"/>
  <c r="I12"/>
  <c r="F12"/>
  <c r="E12"/>
  <c r="D12"/>
  <c r="B12"/>
  <c r="V11"/>
  <c r="T11"/>
  <c r="R11"/>
  <c r="O11"/>
  <c r="M11"/>
  <c r="I11"/>
  <c r="F11"/>
  <c r="E11"/>
  <c r="D11"/>
  <c r="B11"/>
  <c r="V10"/>
  <c r="R10"/>
  <c r="O10"/>
  <c r="M10"/>
  <c r="I10"/>
  <c r="F10"/>
  <c r="E10"/>
  <c r="D10"/>
  <c r="B10"/>
  <c r="V9"/>
  <c r="T9"/>
  <c r="R9"/>
  <c r="O9"/>
  <c r="M9"/>
  <c r="I9"/>
  <c r="F9"/>
  <c r="E9"/>
  <c r="D9"/>
  <c r="B9"/>
  <c r="V8"/>
  <c r="T8"/>
  <c r="R8"/>
  <c r="O8"/>
  <c r="M8"/>
  <c r="I8"/>
  <c r="F8"/>
  <c r="E8"/>
  <c r="D8"/>
  <c r="B8"/>
  <c r="V7"/>
  <c r="T7"/>
  <c r="R7"/>
  <c r="O7"/>
  <c r="M7"/>
  <c r="I7"/>
  <c r="F7"/>
  <c r="E7"/>
  <c r="D7"/>
  <c r="B7"/>
  <c r="V6"/>
  <c r="R6"/>
  <c r="O6"/>
  <c r="M6"/>
  <c r="I6"/>
  <c r="F6"/>
  <c r="E6"/>
  <c r="D6"/>
  <c r="B6"/>
  <c r="V5"/>
  <c r="R5"/>
  <c r="O5"/>
  <c r="M5"/>
  <c r="I5"/>
  <c r="F5"/>
  <c r="E5"/>
  <c r="D5"/>
  <c r="B5"/>
  <c r="U18" i="5"/>
  <c r="O18"/>
  <c r="N18"/>
  <c r="L18"/>
  <c r="H18"/>
  <c r="E18"/>
  <c r="D18"/>
  <c r="B18"/>
  <c r="F17"/>
  <c r="D17"/>
  <c r="C17"/>
  <c r="B17"/>
  <c r="V16"/>
  <c r="O16"/>
  <c r="M16"/>
  <c r="I16"/>
  <c r="F16"/>
  <c r="D16"/>
  <c r="C16"/>
  <c r="B16"/>
  <c r="V15"/>
  <c r="O15"/>
  <c r="I15"/>
  <c r="F15"/>
  <c r="D15"/>
  <c r="B15"/>
  <c r="V14"/>
  <c r="O14"/>
  <c r="M14"/>
  <c r="I14"/>
  <c r="D14"/>
  <c r="B14"/>
  <c r="V13"/>
  <c r="O13"/>
  <c r="M13"/>
  <c r="I13"/>
  <c r="F13"/>
  <c r="D13"/>
  <c r="C13"/>
  <c r="B13"/>
  <c r="V12"/>
  <c r="O12"/>
  <c r="M12"/>
  <c r="I12"/>
  <c r="F12"/>
  <c r="D12"/>
  <c r="C12"/>
  <c r="B12"/>
  <c r="V11"/>
  <c r="O11"/>
  <c r="M11"/>
  <c r="I11"/>
  <c r="F11"/>
  <c r="D11"/>
  <c r="C11"/>
  <c r="B11"/>
  <c r="V10"/>
  <c r="O10"/>
  <c r="M10"/>
  <c r="I10"/>
  <c r="F10"/>
  <c r="D10"/>
  <c r="C10"/>
  <c r="B10"/>
  <c r="V9"/>
  <c r="O9"/>
  <c r="M9"/>
  <c r="I9"/>
  <c r="F9"/>
  <c r="D9"/>
  <c r="C9"/>
  <c r="B9"/>
  <c r="V8"/>
  <c r="O8"/>
  <c r="M8"/>
  <c r="I8"/>
  <c r="F8"/>
  <c r="D8"/>
  <c r="B8"/>
  <c r="V7"/>
  <c r="O7"/>
  <c r="M7"/>
  <c r="I7"/>
  <c r="F7"/>
  <c r="D7"/>
  <c r="B7"/>
  <c r="V6"/>
  <c r="O6"/>
  <c r="M6"/>
  <c r="I6"/>
  <c r="F6"/>
  <c r="D6"/>
  <c r="B6"/>
  <c r="V5"/>
  <c r="O5"/>
  <c r="M5"/>
  <c r="I5"/>
  <c r="D5"/>
  <c r="C5"/>
  <c r="B5"/>
  <c r="X14" i="4"/>
  <c r="W14"/>
  <c r="V14"/>
  <c r="U14"/>
  <c r="T14"/>
  <c r="S14"/>
  <c r="R14"/>
  <c r="Q14"/>
  <c r="O14"/>
  <c r="N14"/>
  <c r="M14"/>
  <c r="L14"/>
  <c r="K14"/>
  <c r="J14"/>
  <c r="I14"/>
  <c r="H14"/>
  <c r="E14"/>
  <c r="D14"/>
  <c r="B14"/>
  <c r="O13"/>
  <c r="M13"/>
  <c r="I13"/>
  <c r="F13"/>
  <c r="E13"/>
  <c r="D13"/>
  <c r="C13"/>
  <c r="B13"/>
  <c r="V12"/>
  <c r="O12"/>
  <c r="M12"/>
  <c r="I12"/>
  <c r="F12"/>
  <c r="E12"/>
  <c r="D12"/>
  <c r="B12"/>
  <c r="V11"/>
  <c r="O11"/>
  <c r="M11"/>
  <c r="I11"/>
  <c r="F11"/>
  <c r="E11"/>
  <c r="D11"/>
  <c r="C11"/>
  <c r="B11"/>
  <c r="V10"/>
  <c r="O10"/>
  <c r="M10"/>
  <c r="I10"/>
  <c r="F10"/>
  <c r="E10"/>
  <c r="D10"/>
  <c r="C10"/>
  <c r="B10"/>
  <c r="V9"/>
  <c r="O9"/>
  <c r="M9"/>
  <c r="I9"/>
  <c r="E9"/>
  <c r="D9"/>
  <c r="C9"/>
  <c r="B9"/>
  <c r="V8"/>
  <c r="O8"/>
  <c r="M8"/>
  <c r="I8"/>
  <c r="F8"/>
  <c r="E8"/>
  <c r="D8"/>
  <c r="C8"/>
  <c r="B8"/>
  <c r="V7"/>
  <c r="O7"/>
  <c r="M7"/>
  <c r="I7"/>
  <c r="E7"/>
  <c r="D7"/>
  <c r="C7"/>
  <c r="B7"/>
  <c r="V6"/>
  <c r="O6"/>
  <c r="M6"/>
  <c r="I6"/>
  <c r="E6"/>
  <c r="D6"/>
  <c r="B6"/>
  <c r="V5"/>
  <c r="O5"/>
  <c r="M5"/>
  <c r="I5"/>
  <c r="F5"/>
  <c r="E5"/>
  <c r="D5"/>
  <c r="C5"/>
  <c r="B5"/>
  <c r="V15" i="3"/>
  <c r="U15"/>
  <c r="T15"/>
  <c r="S15"/>
  <c r="R15"/>
  <c r="Q15"/>
  <c r="M15"/>
  <c r="L15"/>
  <c r="K15"/>
  <c r="J15"/>
  <c r="H15"/>
  <c r="E15"/>
  <c r="D15"/>
  <c r="B15"/>
  <c r="T14"/>
  <c r="M14"/>
  <c r="K14"/>
  <c r="I14"/>
  <c r="F14"/>
  <c r="E14"/>
  <c r="D14"/>
  <c r="C14"/>
  <c r="B14"/>
  <c r="T13"/>
  <c r="M13"/>
  <c r="K13"/>
  <c r="I13"/>
  <c r="F13"/>
  <c r="E13"/>
  <c r="D13"/>
  <c r="C13"/>
  <c r="B13"/>
  <c r="T12"/>
  <c r="M12"/>
  <c r="K12"/>
  <c r="I12"/>
  <c r="F12"/>
  <c r="E12"/>
  <c r="D12"/>
  <c r="C12"/>
  <c r="B12"/>
  <c r="T11"/>
  <c r="M11"/>
  <c r="K11"/>
  <c r="I11"/>
  <c r="F11"/>
  <c r="E11"/>
  <c r="D11"/>
  <c r="C11"/>
  <c r="B11"/>
  <c r="T10"/>
  <c r="M10"/>
  <c r="K10"/>
  <c r="I10"/>
  <c r="F10"/>
  <c r="E10"/>
  <c r="D10"/>
  <c r="C10"/>
  <c r="B10"/>
  <c r="T9"/>
  <c r="M9"/>
  <c r="K9"/>
  <c r="I9"/>
  <c r="F9"/>
  <c r="E9"/>
  <c r="D9"/>
  <c r="C9"/>
  <c r="B9"/>
  <c r="T8"/>
  <c r="M8"/>
  <c r="K8"/>
  <c r="I8"/>
  <c r="F8"/>
  <c r="E8"/>
  <c r="D8"/>
  <c r="C8"/>
  <c r="B8"/>
  <c r="T7"/>
  <c r="M7"/>
  <c r="K7"/>
  <c r="I7"/>
  <c r="E7"/>
  <c r="D7"/>
  <c r="B7"/>
  <c r="M6"/>
  <c r="K6"/>
  <c r="I6"/>
  <c r="F6"/>
  <c r="E6"/>
  <c r="D6"/>
  <c r="C6"/>
  <c r="B6"/>
  <c r="M5"/>
  <c r="K5"/>
  <c r="I5"/>
  <c r="F5"/>
  <c r="E5"/>
  <c r="D5"/>
  <c r="C5"/>
  <c r="B5"/>
  <c r="I9" i="11"/>
  <c r="F9"/>
  <c r="E9"/>
  <c r="H9"/>
</calcChain>
</file>

<file path=xl/sharedStrings.xml><?xml version="1.0" encoding="utf-8"?>
<sst xmlns="http://schemas.openxmlformats.org/spreadsheetml/2006/main" count="548" uniqueCount="171">
  <si>
    <t xml:space="preserve"> 2021年大丰镇粮食生产目标任务分解表（分各村）</t>
  </si>
  <si>
    <t>填报单位：     大丰镇                                                                                               单位：亩或吨</t>
  </si>
  <si>
    <t xml:space="preserve">                      单位：亩或吨</t>
  </si>
  <si>
    <t>名称</t>
  </si>
  <si>
    <t>粮食合计数</t>
  </si>
  <si>
    <t>粮食单产
（公斤/亩）</t>
  </si>
  <si>
    <t>稻谷合计数</t>
  </si>
  <si>
    <t>水稻单产
（公斤/亩)</t>
  </si>
  <si>
    <t>早稻</t>
  </si>
  <si>
    <t>晚稻</t>
  </si>
  <si>
    <t>玉米</t>
  </si>
  <si>
    <t>玉米单产
（公斤/亩） </t>
  </si>
  <si>
    <t>大豆</t>
  </si>
  <si>
    <t>马铃薯</t>
  </si>
  <si>
    <t>红薯</t>
  </si>
  <si>
    <t>其他粮食作物</t>
  </si>
  <si>
    <t>面积</t>
  </si>
  <si>
    <t>产量</t>
  </si>
  <si>
    <t>拥军</t>
  </si>
  <si>
    <t>云城</t>
  </si>
  <si>
    <t>里丹</t>
  </si>
  <si>
    <t>三联</t>
  </si>
  <si>
    <t>云里</t>
  </si>
  <si>
    <t>云蒙</t>
  </si>
  <si>
    <t>云温</t>
  </si>
  <si>
    <t>皇周</t>
  </si>
  <si>
    <t>大丰</t>
  </si>
  <si>
    <t>皇主</t>
  </si>
  <si>
    <t>合计</t>
  </si>
  <si>
    <t>注：1、谷物产量一律按脱粒后的原粮（晒干）计算；2、豆类是按去夹后的干豆计算；3、薯类（马铃薯、红薯）按5公斤鲜薯折1公斤粮食计算；
4、各乡镇把总任务数根据各村实际情况把任务分解到村。</t>
  </si>
  <si>
    <t>2021年明亮镇粮食生产目标任务分解表（分各村）</t>
  </si>
  <si>
    <t>填报单位： 明亮镇                                                                                         单位：亩、吨</t>
  </si>
  <si>
    <t>村名</t>
  </si>
  <si>
    <t>中稻</t>
  </si>
  <si>
    <t>江林</t>
  </si>
  <si>
    <t>塘隆</t>
  </si>
  <si>
    <t>溯浪</t>
  </si>
  <si>
    <t>罗勘</t>
  </si>
  <si>
    <t>亭亮社区</t>
  </si>
  <si>
    <t>甘六</t>
  </si>
  <si>
    <t>九龙</t>
  </si>
  <si>
    <t>万古</t>
  </si>
  <si>
    <t>三黎</t>
  </si>
  <si>
    <t xml:space="preserve"> 2021年巷贤镇粮食生产目标任务分解表（分各村）</t>
  </si>
  <si>
    <t>填报单位：巷贤镇人民政府                                                                                           单位：亩或吨</t>
  </si>
  <si>
    <t>长联村</t>
  </si>
  <si>
    <t>苏仁村</t>
  </si>
  <si>
    <t>六联村</t>
  </si>
  <si>
    <t>高贤村</t>
  </si>
  <si>
    <t>兴塘村</t>
  </si>
  <si>
    <t>卢柱村</t>
  </si>
  <si>
    <t>木字村</t>
  </si>
  <si>
    <t>耀河村</t>
  </si>
  <si>
    <t>三水村</t>
  </si>
  <si>
    <t>大山村</t>
  </si>
  <si>
    <t>万加村</t>
  </si>
  <si>
    <t>光全村</t>
  </si>
  <si>
    <t>五村</t>
  </si>
  <si>
    <t>附件2. 2021年粮食生产目标任务分解表（分各村）</t>
  </si>
  <si>
    <t>填报单位：    白圩镇                                                                                               单位：亩或吨</t>
  </si>
  <si>
    <t>文岭</t>
  </si>
  <si>
    <t>朝韦</t>
  </si>
  <si>
    <t>覃排</t>
  </si>
  <si>
    <t>狮螺</t>
  </si>
  <si>
    <t>繁荣</t>
  </si>
  <si>
    <t>石塘</t>
  </si>
  <si>
    <t>登山</t>
  </si>
  <si>
    <t>蓬寨</t>
  </si>
  <si>
    <t>龙楼</t>
  </si>
  <si>
    <t>陆永</t>
  </si>
  <si>
    <t>覃黄</t>
  </si>
  <si>
    <t>龙宝</t>
  </si>
  <si>
    <t>大浪</t>
  </si>
  <si>
    <t>长岗</t>
  </si>
  <si>
    <t>长岭</t>
  </si>
  <si>
    <t>赵坐</t>
  </si>
  <si>
    <t>高长</t>
  </si>
  <si>
    <t>玉峰</t>
  </si>
  <si>
    <t>爱长</t>
  </si>
  <si>
    <t>填报单位：  澄泰乡人民政府                                                                                                 单位：亩或吨</t>
  </si>
  <si>
    <t>社区</t>
  </si>
  <si>
    <t>新联</t>
  </si>
  <si>
    <t>圩底</t>
  </si>
  <si>
    <t>云龙</t>
  </si>
  <si>
    <t>下江</t>
  </si>
  <si>
    <t>安宁</t>
  </si>
  <si>
    <t>弄贬</t>
  </si>
  <si>
    <t>东红</t>
  </si>
  <si>
    <t>高顶</t>
  </si>
  <si>
    <t>大坡</t>
  </si>
  <si>
    <t>漫桥</t>
  </si>
  <si>
    <t>洋渡</t>
  </si>
  <si>
    <t>2021年上林县三里镇粮食生产目标任务分解表</t>
  </si>
  <si>
    <t>填报单位：上林县三里镇人民政府                                                                          单位：亩、吨</t>
  </si>
  <si>
    <t>双吴村</t>
  </si>
  <si>
    <t>双良村</t>
  </si>
  <si>
    <t>黄楚村</t>
  </si>
  <si>
    <t>山河村</t>
  </si>
  <si>
    <t>双罗村</t>
  </si>
  <si>
    <t>森隆村</t>
  </si>
  <si>
    <t>大黄村</t>
  </si>
  <si>
    <t>韦寺村</t>
  </si>
  <si>
    <t>长塘村</t>
  </si>
  <si>
    <t>东吴村</t>
  </si>
  <si>
    <t>黄境村</t>
  </si>
  <si>
    <t>三里社区</t>
  </si>
  <si>
    <t>云姚村</t>
  </si>
  <si>
    <t>高仁村</t>
  </si>
  <si>
    <t>龙联村</t>
  </si>
  <si>
    <t>2021年上林县乔贤镇各村粮食生产目标任务分解表</t>
  </si>
  <si>
    <t>填报单位：上林县乔贤镇人民政府                                                                                     单位：亩、吨</t>
  </si>
  <si>
    <t>龙头村</t>
  </si>
  <si>
    <t>横岭村</t>
  </si>
  <si>
    <t>太受村</t>
  </si>
  <si>
    <t>乔贤社区</t>
  </si>
  <si>
    <t>龙保村</t>
  </si>
  <si>
    <t>恭睦村</t>
  </si>
  <si>
    <t>绿浪村</t>
  </si>
  <si>
    <t>水头村</t>
  </si>
  <si>
    <t>2021年木山乡粮食生产目标任务分解表</t>
  </si>
  <si>
    <t>填报单位：木山乡                                                                                           单位：亩、吨</t>
  </si>
  <si>
    <t>白境村</t>
  </si>
  <si>
    <t xml:space="preserve">木山社区 </t>
  </si>
  <si>
    <t>古楼村</t>
  </si>
  <si>
    <t>那良村</t>
  </si>
  <si>
    <t>厂圩村</t>
  </si>
  <si>
    <t>下丹村</t>
  </si>
  <si>
    <t>琴水村</t>
  </si>
  <si>
    <t>2021年塘红乡粮食生产目标任务分解表（分各村）</t>
  </si>
  <si>
    <t>填报单位：  塘红乡人民政府                                                                                       单位：亩或吨</t>
  </si>
  <si>
    <t xml:space="preserve">                           单位：亩或吨</t>
  </si>
  <si>
    <t>塘红社区</t>
  </si>
  <si>
    <t>万福村</t>
  </si>
  <si>
    <t>那君村</t>
  </si>
  <si>
    <t>石门村</t>
  </si>
  <si>
    <t>石逢村</t>
  </si>
  <si>
    <t>岜森村</t>
  </si>
  <si>
    <t>龙祥村</t>
  </si>
  <si>
    <t>马里村</t>
  </si>
  <si>
    <t>中可社区</t>
  </si>
  <si>
    <t>弄周村</t>
  </si>
  <si>
    <t>古春村</t>
  </si>
  <si>
    <t>弄陈村</t>
  </si>
  <si>
    <t xml:space="preserve"> 2021年镇圩瑶族乡粮食生产目标任务分解表（分各村）</t>
  </si>
  <si>
    <t>填报单位：上林县镇圩瑶族乡人民政府                                                                                                 单位：亩或吨</t>
  </si>
  <si>
    <t xml:space="preserve">                                   单位：亩、吨</t>
  </si>
  <si>
    <t>镇马社区</t>
  </si>
  <si>
    <t>怀因</t>
  </si>
  <si>
    <t>排红</t>
  </si>
  <si>
    <t>正浪</t>
  </si>
  <si>
    <t>东罗</t>
  </si>
  <si>
    <t>古登</t>
  </si>
  <si>
    <t>洋造</t>
  </si>
  <si>
    <t>正万</t>
  </si>
  <si>
    <t>佛子</t>
  </si>
  <si>
    <t>龙贵</t>
  </si>
  <si>
    <t>望河</t>
  </si>
  <si>
    <t>2021年上林县西燕镇粮食生产目标任务分解表</t>
  </si>
  <si>
    <t>填报单位：西燕镇人民政府                                                                           单位：亩、吨</t>
  </si>
  <si>
    <t>岜独村</t>
  </si>
  <si>
    <t>北林村</t>
  </si>
  <si>
    <t>大龙洞村</t>
  </si>
  <si>
    <t>东敢村</t>
  </si>
  <si>
    <t>侯面村</t>
  </si>
  <si>
    <t>江卢村</t>
  </si>
  <si>
    <t>覃浪村</t>
  </si>
  <si>
    <t>塘昶村</t>
  </si>
  <si>
    <t>云灵村</t>
  </si>
  <si>
    <t>寨鹿村</t>
  </si>
  <si>
    <t>云桃村</t>
  </si>
  <si>
    <t>西燕社区</t>
  </si>
</sst>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7"/>
  <sheetViews>
    <sheetView tabSelected="1" zoomScale="90" zoomScaleNormal="90" workbookViewId="0">
      <selection activeCell="V20" sqref="V20"/>
    </sheetView>
  </sheetViews>
  <sheetFormatPr defaultColWidth="9" defaultRowHeight="13.5"/>
  <cols>
    <col min="1" max="1" width="5.75" customWidth="1"/>
    <col min="2" max="2" width="7.125" customWidth="1"/>
    <col min="3" max="3" width="7.625" customWidth="1"/>
    <col min="4" max="4" width="6.5" customWidth="1"/>
    <col min="5" max="5" width="6.625" customWidth="1"/>
    <col min="6" max="7" width="6.375" customWidth="1"/>
    <col min="8" max="8" width="6.25" customWidth="1"/>
    <col min="9" max="9" width="6.375" customWidth="1"/>
    <col min="10" max="10" width="7" customWidth="1"/>
    <col min="11" max="11" width="6.375" customWidth="1"/>
    <col min="12" max="12" width="6.25" customWidth="1"/>
    <col min="13" max="13" width="5.875" customWidth="1"/>
    <col min="14" max="14" width="7" customWidth="1"/>
    <col min="15" max="15" width="4" customWidth="1"/>
    <col min="16" max="16" width="4.125" customWidth="1"/>
    <col min="17" max="17" width="5.5" customWidth="1"/>
    <col min="18" max="18" width="5.625" customWidth="1"/>
    <col min="19" max="19" width="5.875" customWidth="1"/>
    <col min="20" max="20" width="5.25" customWidth="1"/>
    <col min="21" max="21" width="5.875" customWidth="1"/>
    <col min="22" max="22" width="5.5" customWidth="1"/>
    <col min="24" max="24" width="9.375"/>
  </cols>
  <sheetData>
    <row r="1" spans="1:22" ht="24.9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2">
      <c r="A2" s="110" t="s">
        <v>1</v>
      </c>
      <c r="B2" s="110"/>
      <c r="C2" s="110"/>
      <c r="D2" s="110"/>
      <c r="E2" s="110"/>
      <c r="F2" s="110"/>
      <c r="G2" s="110"/>
      <c r="H2" s="110"/>
      <c r="I2" s="67"/>
      <c r="J2" s="67"/>
      <c r="K2" s="67"/>
      <c r="L2" s="67"/>
      <c r="M2" s="111" t="s">
        <v>2</v>
      </c>
      <c r="N2" s="111"/>
      <c r="O2" s="111"/>
      <c r="P2" s="111"/>
      <c r="Q2" s="111"/>
      <c r="R2" s="111"/>
      <c r="S2" s="111"/>
      <c r="T2" s="111"/>
      <c r="U2" s="111"/>
      <c r="V2" s="111"/>
    </row>
    <row r="3" spans="1:22" ht="29.1" customHeight="1">
      <c r="A3" s="114" t="s">
        <v>3</v>
      </c>
      <c r="B3" s="112" t="s">
        <v>4</v>
      </c>
      <c r="C3" s="112"/>
      <c r="D3" s="115" t="s">
        <v>5</v>
      </c>
      <c r="E3" s="112" t="s">
        <v>6</v>
      </c>
      <c r="F3" s="112"/>
      <c r="G3" s="115" t="s">
        <v>7</v>
      </c>
      <c r="H3" s="112" t="s">
        <v>8</v>
      </c>
      <c r="I3" s="112"/>
      <c r="J3" s="113" t="s">
        <v>9</v>
      </c>
      <c r="K3" s="113"/>
      <c r="L3" s="113" t="s">
        <v>10</v>
      </c>
      <c r="M3" s="113"/>
      <c r="N3" s="115" t="s">
        <v>11</v>
      </c>
      <c r="O3" s="113" t="s">
        <v>12</v>
      </c>
      <c r="P3" s="113"/>
      <c r="Q3" s="113" t="s">
        <v>13</v>
      </c>
      <c r="R3" s="113"/>
      <c r="S3" s="113" t="s">
        <v>14</v>
      </c>
      <c r="T3" s="113"/>
      <c r="U3" s="113" t="s">
        <v>15</v>
      </c>
      <c r="V3" s="113"/>
    </row>
    <row r="4" spans="1:22" s="10" customFormat="1" ht="36" customHeight="1">
      <c r="A4" s="114"/>
      <c r="B4" s="81" t="s">
        <v>16</v>
      </c>
      <c r="C4" s="81" t="s">
        <v>17</v>
      </c>
      <c r="D4" s="115"/>
      <c r="E4" s="82" t="s">
        <v>16</v>
      </c>
      <c r="F4" s="81" t="s">
        <v>17</v>
      </c>
      <c r="G4" s="113"/>
      <c r="H4" s="82" t="s">
        <v>16</v>
      </c>
      <c r="I4" s="81" t="s">
        <v>17</v>
      </c>
      <c r="J4" s="82" t="s">
        <v>16</v>
      </c>
      <c r="K4" s="81" t="s">
        <v>17</v>
      </c>
      <c r="L4" s="82" t="s">
        <v>16</v>
      </c>
      <c r="M4" s="81" t="s">
        <v>17</v>
      </c>
      <c r="N4" s="113"/>
      <c r="O4" s="82" t="s">
        <v>16</v>
      </c>
      <c r="P4" s="81" t="s">
        <v>17</v>
      </c>
      <c r="Q4" s="82" t="s">
        <v>16</v>
      </c>
      <c r="R4" s="81" t="s">
        <v>17</v>
      </c>
      <c r="S4" s="82" t="s">
        <v>16</v>
      </c>
      <c r="T4" s="81" t="s">
        <v>17</v>
      </c>
      <c r="U4" s="82" t="s">
        <v>16</v>
      </c>
      <c r="V4" s="81" t="s">
        <v>17</v>
      </c>
    </row>
    <row r="5" spans="1:22" ht="21.95" customHeight="1">
      <c r="A5" s="29" t="s">
        <v>18</v>
      </c>
      <c r="B5" s="72">
        <f>E5+L5+Q5+S5+U5</f>
        <v>1320.3</v>
      </c>
      <c r="C5" s="72">
        <f>F5+M5+R5+T5+V5</f>
        <v>453.97</v>
      </c>
      <c r="D5" s="72">
        <f>C5/B5*1000</f>
        <v>343.83852154813297</v>
      </c>
      <c r="E5" s="74">
        <f>H5+J5</f>
        <v>1154</v>
      </c>
      <c r="F5" s="72">
        <f>E5*0.35</f>
        <v>403.9</v>
      </c>
      <c r="G5" s="72">
        <v>350</v>
      </c>
      <c r="H5" s="74">
        <v>605</v>
      </c>
      <c r="I5" s="78">
        <f>H5*0.35</f>
        <v>211.75</v>
      </c>
      <c r="J5" s="78">
        <v>549</v>
      </c>
      <c r="K5" s="78">
        <f>J5*0.35</f>
        <v>192.15</v>
      </c>
      <c r="L5" s="78">
        <v>147</v>
      </c>
      <c r="M5" s="78">
        <f>L5*0.32</f>
        <v>47.04</v>
      </c>
      <c r="N5" s="78">
        <v>320</v>
      </c>
      <c r="O5" s="70">
        <v>0</v>
      </c>
      <c r="P5" s="70">
        <v>0</v>
      </c>
      <c r="Q5" s="70">
        <v>0</v>
      </c>
      <c r="R5" s="70">
        <v>0</v>
      </c>
      <c r="S5" s="70">
        <v>11</v>
      </c>
      <c r="T5" s="70">
        <v>2.2000000000000002</v>
      </c>
      <c r="U5" s="70">
        <v>8.3000000000000007</v>
      </c>
      <c r="V5" s="79">
        <v>0.83</v>
      </c>
    </row>
    <row r="6" spans="1:22" ht="27" customHeight="1">
      <c r="A6" s="106" t="s">
        <v>19</v>
      </c>
      <c r="B6" s="72">
        <f t="shared" ref="B6:B14" si="0">E6+L6+Q6+S6+U6</f>
        <v>1882.1</v>
      </c>
      <c r="C6" s="72">
        <f t="shared" ref="C6:C14" si="1">F6+M6+R6+T6+V6</f>
        <v>649.54</v>
      </c>
      <c r="D6" s="72">
        <f t="shared" ref="D6:D15" si="2">C6/B6*1000</f>
        <v>345.11449976090501</v>
      </c>
      <c r="E6" s="74">
        <f t="shared" ref="E6:E14" si="3">H6+J6</f>
        <v>1735</v>
      </c>
      <c r="F6" s="72">
        <f t="shared" ref="F6:F14" si="4">E6*0.35</f>
        <v>607.25</v>
      </c>
      <c r="G6" s="72">
        <v>350</v>
      </c>
      <c r="H6" s="74">
        <v>861</v>
      </c>
      <c r="I6" s="78">
        <f t="shared" ref="I6:I14" si="5">H6*0.35</f>
        <v>301.35000000000002</v>
      </c>
      <c r="J6" s="78">
        <v>874</v>
      </c>
      <c r="K6" s="78">
        <f t="shared" ref="K6:K14" si="6">J6*0.35</f>
        <v>305.89999999999998</v>
      </c>
      <c r="L6" s="78">
        <v>109</v>
      </c>
      <c r="M6" s="78">
        <f t="shared" ref="M6:M14" si="7">L6*0.32</f>
        <v>34.880000000000003</v>
      </c>
      <c r="N6" s="78">
        <v>320</v>
      </c>
      <c r="O6" s="70">
        <v>0</v>
      </c>
      <c r="P6" s="70">
        <v>0</v>
      </c>
      <c r="Q6" s="70">
        <v>10</v>
      </c>
      <c r="R6" s="70">
        <v>3.5</v>
      </c>
      <c r="S6" s="70">
        <v>11</v>
      </c>
      <c r="T6" s="70">
        <v>2.2000000000000002</v>
      </c>
      <c r="U6" s="70">
        <v>17.100000000000001</v>
      </c>
      <c r="V6" s="79">
        <v>1.71</v>
      </c>
    </row>
    <row r="7" spans="1:22" ht="27" customHeight="1">
      <c r="A7" s="32" t="s">
        <v>20</v>
      </c>
      <c r="B7" s="72">
        <f t="shared" si="0"/>
        <v>5532.9</v>
      </c>
      <c r="C7" s="72">
        <v>1898</v>
      </c>
      <c r="D7" s="72">
        <f t="shared" si="2"/>
        <v>343.03891268593298</v>
      </c>
      <c r="E7" s="74">
        <f t="shared" si="3"/>
        <v>4535</v>
      </c>
      <c r="F7" s="72">
        <v>1588</v>
      </c>
      <c r="G7" s="72">
        <v>350</v>
      </c>
      <c r="H7" s="74">
        <v>2256</v>
      </c>
      <c r="I7" s="78">
        <f t="shared" si="5"/>
        <v>789.6</v>
      </c>
      <c r="J7" s="78">
        <v>2279</v>
      </c>
      <c r="K7" s="78">
        <f t="shared" si="6"/>
        <v>797.65</v>
      </c>
      <c r="L7" s="78">
        <v>942</v>
      </c>
      <c r="M7" s="78">
        <f t="shared" si="7"/>
        <v>301.44</v>
      </c>
      <c r="N7" s="78">
        <v>320</v>
      </c>
      <c r="O7" s="70">
        <v>0</v>
      </c>
      <c r="P7" s="70">
        <v>0</v>
      </c>
      <c r="Q7" s="70">
        <v>10</v>
      </c>
      <c r="R7" s="70">
        <v>3.5</v>
      </c>
      <c r="S7" s="70">
        <v>12</v>
      </c>
      <c r="T7" s="70">
        <f>S7*0.2</f>
        <v>2.4</v>
      </c>
      <c r="U7" s="70">
        <v>33.9</v>
      </c>
      <c r="V7" s="79">
        <v>3.39</v>
      </c>
    </row>
    <row r="8" spans="1:22" ht="27" customHeight="1">
      <c r="A8" s="32" t="s">
        <v>21</v>
      </c>
      <c r="B8" s="72">
        <f t="shared" si="0"/>
        <v>6129.7</v>
      </c>
      <c r="C8" s="72">
        <f t="shared" si="1"/>
        <v>2107.79</v>
      </c>
      <c r="D8" s="72">
        <f t="shared" si="2"/>
        <v>343.86511574791598</v>
      </c>
      <c r="E8" s="74">
        <f t="shared" si="3"/>
        <v>5074</v>
      </c>
      <c r="F8" s="72">
        <f t="shared" si="4"/>
        <v>1775.9</v>
      </c>
      <c r="G8" s="72">
        <v>350</v>
      </c>
      <c r="H8" s="74">
        <v>2488</v>
      </c>
      <c r="I8" s="78">
        <f t="shared" si="5"/>
        <v>870.8</v>
      </c>
      <c r="J8" s="78">
        <v>2586</v>
      </c>
      <c r="K8" s="78">
        <f t="shared" si="6"/>
        <v>905.1</v>
      </c>
      <c r="L8" s="78">
        <v>1002</v>
      </c>
      <c r="M8" s="78">
        <f t="shared" si="7"/>
        <v>320.64</v>
      </c>
      <c r="N8" s="78">
        <v>320</v>
      </c>
      <c r="O8" s="70">
        <v>0</v>
      </c>
      <c r="P8" s="70">
        <v>0</v>
      </c>
      <c r="Q8" s="70">
        <v>15</v>
      </c>
      <c r="R8" s="70">
        <v>5.25</v>
      </c>
      <c r="S8" s="70">
        <v>20</v>
      </c>
      <c r="T8" s="70">
        <f>S8*0.2</f>
        <v>4</v>
      </c>
      <c r="U8" s="70">
        <v>18.7</v>
      </c>
      <c r="V8" s="79">
        <v>2</v>
      </c>
    </row>
    <row r="9" spans="1:22" ht="27" customHeight="1">
      <c r="A9" s="32" t="s">
        <v>22</v>
      </c>
      <c r="B9" s="72">
        <f t="shared" si="0"/>
        <v>5381</v>
      </c>
      <c r="C9" s="72">
        <f t="shared" si="1"/>
        <v>1843.59</v>
      </c>
      <c r="D9" s="72">
        <f t="shared" si="2"/>
        <v>342.61103884036402</v>
      </c>
      <c r="E9" s="74">
        <f t="shared" si="3"/>
        <v>4294</v>
      </c>
      <c r="F9" s="72">
        <f t="shared" si="4"/>
        <v>1502.9</v>
      </c>
      <c r="G9" s="72">
        <v>350</v>
      </c>
      <c r="H9" s="74">
        <v>2137</v>
      </c>
      <c r="I9" s="78">
        <f t="shared" si="5"/>
        <v>747.95</v>
      </c>
      <c r="J9" s="78">
        <v>2157</v>
      </c>
      <c r="K9" s="78">
        <f t="shared" si="6"/>
        <v>754.95</v>
      </c>
      <c r="L9" s="78">
        <v>1042</v>
      </c>
      <c r="M9" s="78">
        <f t="shared" si="7"/>
        <v>333.44</v>
      </c>
      <c r="N9" s="78">
        <v>320</v>
      </c>
      <c r="O9" s="70">
        <v>0</v>
      </c>
      <c r="P9" s="70">
        <v>0</v>
      </c>
      <c r="Q9" s="70">
        <v>5</v>
      </c>
      <c r="R9" s="70">
        <v>1.75</v>
      </c>
      <c r="S9" s="70">
        <v>15</v>
      </c>
      <c r="T9" s="70">
        <f t="shared" ref="T9:T14" si="8">S9*0.2</f>
        <v>3</v>
      </c>
      <c r="U9" s="79">
        <v>25</v>
      </c>
      <c r="V9" s="79">
        <v>2.5</v>
      </c>
    </row>
    <row r="10" spans="1:22" ht="27" customHeight="1">
      <c r="A10" s="32" t="s">
        <v>23</v>
      </c>
      <c r="B10" s="72">
        <f t="shared" si="0"/>
        <v>6268.4</v>
      </c>
      <c r="C10" s="72">
        <f t="shared" si="1"/>
        <v>2146.31</v>
      </c>
      <c r="D10" s="72">
        <f t="shared" si="2"/>
        <v>342.40156977857202</v>
      </c>
      <c r="E10" s="74">
        <f t="shared" si="3"/>
        <v>5096</v>
      </c>
      <c r="F10" s="72">
        <f t="shared" si="4"/>
        <v>1783.6</v>
      </c>
      <c r="G10" s="72">
        <v>350</v>
      </c>
      <c r="H10" s="74">
        <v>2471</v>
      </c>
      <c r="I10" s="78">
        <f t="shared" si="5"/>
        <v>864.85</v>
      </c>
      <c r="J10" s="78">
        <v>2625</v>
      </c>
      <c r="K10" s="78">
        <f t="shared" si="6"/>
        <v>918.75</v>
      </c>
      <c r="L10" s="78">
        <v>1076</v>
      </c>
      <c r="M10" s="78">
        <f t="shared" si="7"/>
        <v>344.32</v>
      </c>
      <c r="N10" s="78">
        <v>320</v>
      </c>
      <c r="O10" s="70">
        <v>0</v>
      </c>
      <c r="P10" s="70">
        <v>0</v>
      </c>
      <c r="Q10" s="70">
        <v>15</v>
      </c>
      <c r="R10" s="70">
        <v>5.25</v>
      </c>
      <c r="S10" s="70">
        <v>50</v>
      </c>
      <c r="T10" s="70">
        <f t="shared" si="8"/>
        <v>10</v>
      </c>
      <c r="U10" s="70">
        <v>31.4</v>
      </c>
      <c r="V10" s="79">
        <v>3.14</v>
      </c>
    </row>
    <row r="11" spans="1:22" ht="27" customHeight="1">
      <c r="A11" s="32" t="s">
        <v>24</v>
      </c>
      <c r="B11" s="72">
        <f t="shared" si="0"/>
        <v>2363.1</v>
      </c>
      <c r="C11" s="72">
        <f t="shared" si="1"/>
        <v>806.01</v>
      </c>
      <c r="D11" s="72">
        <f t="shared" si="2"/>
        <v>341.08163006220599</v>
      </c>
      <c r="E11" s="74">
        <f t="shared" si="3"/>
        <v>1923</v>
      </c>
      <c r="F11" s="72">
        <f t="shared" si="4"/>
        <v>673.05</v>
      </c>
      <c r="G11" s="72">
        <v>350</v>
      </c>
      <c r="H11" s="74">
        <v>956</v>
      </c>
      <c r="I11" s="78">
        <f t="shared" si="5"/>
        <v>334.6</v>
      </c>
      <c r="J11" s="78">
        <v>967</v>
      </c>
      <c r="K11" s="78">
        <f t="shared" si="6"/>
        <v>338.45</v>
      </c>
      <c r="L11" s="78">
        <v>385</v>
      </c>
      <c r="M11" s="78">
        <f t="shared" si="7"/>
        <v>123.2</v>
      </c>
      <c r="N11" s="78">
        <v>320</v>
      </c>
      <c r="O11" s="70">
        <v>0</v>
      </c>
      <c r="P11" s="70">
        <v>0</v>
      </c>
      <c r="Q11" s="70">
        <v>5</v>
      </c>
      <c r="R11" s="70">
        <v>1.75</v>
      </c>
      <c r="S11" s="70">
        <v>30</v>
      </c>
      <c r="T11" s="70">
        <f t="shared" si="8"/>
        <v>6</v>
      </c>
      <c r="U11" s="70">
        <v>20.100000000000001</v>
      </c>
      <c r="V11" s="79">
        <v>2.0099999999999998</v>
      </c>
    </row>
    <row r="12" spans="1:22" ht="27" customHeight="1">
      <c r="A12" s="32" t="s">
        <v>25</v>
      </c>
      <c r="B12" s="72">
        <f t="shared" si="0"/>
        <v>25</v>
      </c>
      <c r="C12" s="72">
        <f t="shared" si="1"/>
        <v>5</v>
      </c>
      <c r="D12" s="72">
        <f t="shared" si="2"/>
        <v>200</v>
      </c>
      <c r="E12" s="74">
        <f t="shared" si="3"/>
        <v>0</v>
      </c>
      <c r="F12" s="72">
        <f t="shared" si="4"/>
        <v>0</v>
      </c>
      <c r="G12" s="72">
        <v>0</v>
      </c>
      <c r="H12" s="74">
        <v>0</v>
      </c>
      <c r="I12" s="78">
        <f t="shared" si="5"/>
        <v>0</v>
      </c>
      <c r="J12" s="78">
        <v>0</v>
      </c>
      <c r="K12" s="78">
        <f t="shared" si="6"/>
        <v>0</v>
      </c>
      <c r="L12" s="78">
        <v>0</v>
      </c>
      <c r="M12" s="78">
        <f t="shared" si="7"/>
        <v>0</v>
      </c>
      <c r="N12" s="78">
        <v>0</v>
      </c>
      <c r="O12" s="70">
        <v>0</v>
      </c>
      <c r="P12" s="70">
        <v>0</v>
      </c>
      <c r="Q12" s="70">
        <v>0</v>
      </c>
      <c r="R12" s="70">
        <v>0</v>
      </c>
      <c r="S12" s="70">
        <v>25</v>
      </c>
      <c r="T12" s="70">
        <f t="shared" si="8"/>
        <v>5</v>
      </c>
      <c r="U12" s="70">
        <v>0</v>
      </c>
      <c r="V12" s="79">
        <v>0</v>
      </c>
    </row>
    <row r="13" spans="1:22" ht="27" customHeight="1">
      <c r="A13" s="32" t="s">
        <v>26</v>
      </c>
      <c r="B13" s="72">
        <f t="shared" si="0"/>
        <v>1118.4000000000001</v>
      </c>
      <c r="C13" s="72">
        <f t="shared" si="1"/>
        <v>380.25</v>
      </c>
      <c r="D13" s="72">
        <f t="shared" si="2"/>
        <v>339.99463519313298</v>
      </c>
      <c r="E13" s="74">
        <f t="shared" si="3"/>
        <v>953</v>
      </c>
      <c r="F13" s="72">
        <f t="shared" si="4"/>
        <v>333.55</v>
      </c>
      <c r="G13" s="72">
        <v>350</v>
      </c>
      <c r="H13" s="74">
        <v>471</v>
      </c>
      <c r="I13" s="78">
        <f t="shared" si="5"/>
        <v>164.85</v>
      </c>
      <c r="J13" s="78">
        <v>482</v>
      </c>
      <c r="K13" s="78">
        <f t="shared" si="6"/>
        <v>168.7</v>
      </c>
      <c r="L13" s="78">
        <v>128</v>
      </c>
      <c r="M13" s="78">
        <f t="shared" si="7"/>
        <v>40.96</v>
      </c>
      <c r="N13" s="78">
        <v>320</v>
      </c>
      <c r="O13" s="70">
        <v>0</v>
      </c>
      <c r="P13" s="70">
        <v>0</v>
      </c>
      <c r="Q13" s="70">
        <v>0</v>
      </c>
      <c r="R13" s="70">
        <v>0</v>
      </c>
      <c r="S13" s="70">
        <v>20</v>
      </c>
      <c r="T13" s="70">
        <f t="shared" si="8"/>
        <v>4</v>
      </c>
      <c r="U13" s="70">
        <v>17.399999999999999</v>
      </c>
      <c r="V13" s="79">
        <v>1.74</v>
      </c>
    </row>
    <row r="14" spans="1:22" ht="27" customHeight="1">
      <c r="A14" s="32" t="s">
        <v>27</v>
      </c>
      <c r="B14" s="72">
        <f t="shared" si="0"/>
        <v>4109.1000000000004</v>
      </c>
      <c r="C14" s="72">
        <f t="shared" si="1"/>
        <v>1414.94</v>
      </c>
      <c r="D14" s="72">
        <f t="shared" si="2"/>
        <v>344.343043488842</v>
      </c>
      <c r="E14" s="74">
        <f t="shared" si="3"/>
        <v>3666</v>
      </c>
      <c r="F14" s="72">
        <f t="shared" si="4"/>
        <v>1283.0999999999999</v>
      </c>
      <c r="G14" s="72">
        <v>350</v>
      </c>
      <c r="H14" s="74">
        <v>1855</v>
      </c>
      <c r="I14" s="78">
        <f t="shared" si="5"/>
        <v>649.25</v>
      </c>
      <c r="J14" s="78">
        <v>1811</v>
      </c>
      <c r="K14" s="78">
        <f t="shared" si="6"/>
        <v>633.85</v>
      </c>
      <c r="L14" s="78">
        <v>369</v>
      </c>
      <c r="M14" s="78">
        <f t="shared" si="7"/>
        <v>118.08</v>
      </c>
      <c r="N14" s="78">
        <v>320</v>
      </c>
      <c r="O14" s="70">
        <v>0</v>
      </c>
      <c r="P14" s="70">
        <v>0</v>
      </c>
      <c r="Q14" s="70">
        <v>5</v>
      </c>
      <c r="R14" s="70">
        <v>1.75</v>
      </c>
      <c r="S14" s="70">
        <v>51</v>
      </c>
      <c r="T14" s="70">
        <f t="shared" si="8"/>
        <v>10.199999999999999</v>
      </c>
      <c r="U14" s="70">
        <v>18.100000000000001</v>
      </c>
      <c r="V14" s="79">
        <v>1.81</v>
      </c>
    </row>
    <row r="15" spans="1:22" ht="27" customHeight="1">
      <c r="A15" s="32" t="s">
        <v>28</v>
      </c>
      <c r="B15" s="107">
        <f>SUM(B5:B14)</f>
        <v>34130</v>
      </c>
      <c r="C15" s="107">
        <v>11706</v>
      </c>
      <c r="D15" s="107">
        <f t="shared" si="2"/>
        <v>342.98271315558202</v>
      </c>
      <c r="E15" s="108">
        <f>SUM(E5:E14)</f>
        <v>28430</v>
      </c>
      <c r="F15" s="107">
        <v>9952</v>
      </c>
      <c r="G15" s="107"/>
      <c r="H15" s="108">
        <f>SUM(H5:H14)</f>
        <v>14100</v>
      </c>
      <c r="I15" s="108">
        <v>4936</v>
      </c>
      <c r="J15" s="108">
        <f t="shared" ref="J15:M15" si="9">SUM(J5:J14)</f>
        <v>14330</v>
      </c>
      <c r="K15" s="107">
        <f t="shared" si="9"/>
        <v>5015.5</v>
      </c>
      <c r="L15" s="108">
        <f t="shared" si="9"/>
        <v>5200</v>
      </c>
      <c r="M15" s="108">
        <f t="shared" si="9"/>
        <v>1664</v>
      </c>
      <c r="N15" s="108"/>
      <c r="O15" s="70">
        <v>0</v>
      </c>
      <c r="P15" s="70">
        <v>0</v>
      </c>
      <c r="Q15" s="108">
        <f>SUM(Q5:Q14)</f>
        <v>65</v>
      </c>
      <c r="R15" s="107">
        <f>SUM(R6:R14)</f>
        <v>22.75</v>
      </c>
      <c r="S15" s="108">
        <f>SUM(S5:S14)</f>
        <v>245</v>
      </c>
      <c r="T15" s="108">
        <f>SUM(T5:T14)</f>
        <v>49</v>
      </c>
      <c r="U15" s="108">
        <f>SUM(U5:U14)</f>
        <v>190</v>
      </c>
      <c r="V15" s="78">
        <f>SUM(V5:V14)</f>
        <v>19.13</v>
      </c>
    </row>
    <row r="16" spans="1:22">
      <c r="A16" s="116" t="s">
        <v>29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</row>
    <row r="17" spans="1:22" ht="27.95" customHeight="1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</sheetData>
  <mergeCells count="17">
    <mergeCell ref="A16:V17"/>
    <mergeCell ref="A1:V1"/>
    <mergeCell ref="A2:H2"/>
    <mergeCell ref="M2:V2"/>
    <mergeCell ref="B3:C3"/>
    <mergeCell ref="E3:F3"/>
    <mergeCell ref="H3:I3"/>
    <mergeCell ref="J3:K3"/>
    <mergeCell ref="L3:M3"/>
    <mergeCell ref="O3:P3"/>
    <mergeCell ref="Q3:R3"/>
    <mergeCell ref="S3:T3"/>
    <mergeCell ref="U3:V3"/>
    <mergeCell ref="A3:A4"/>
    <mergeCell ref="D3:D4"/>
    <mergeCell ref="G3:G4"/>
    <mergeCell ref="N3:N4"/>
  </mergeCells>
  <phoneticPr fontId="27" type="noConversion"/>
  <pageMargins left="0.25138888888888899" right="0.25138888888888899" top="0.39305555555555599" bottom="0.393055555555555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6"/>
  <sheetViews>
    <sheetView workbookViewId="0">
      <selection activeCell="L30" sqref="L30"/>
    </sheetView>
  </sheetViews>
  <sheetFormatPr defaultColWidth="9" defaultRowHeight="13.5"/>
  <cols>
    <col min="2" max="2" width="6.875" customWidth="1"/>
    <col min="3" max="3" width="5.75" customWidth="1"/>
    <col min="4" max="4" width="7.625" customWidth="1"/>
    <col min="5" max="7" width="6.375" customWidth="1"/>
    <col min="8" max="8" width="6.125" customWidth="1"/>
    <col min="9" max="9" width="5" customWidth="1"/>
    <col min="10" max="11" width="5.25" customWidth="1"/>
    <col min="12" max="15" width="5.875" customWidth="1"/>
    <col min="16" max="16" width="6.75" customWidth="1"/>
    <col min="17" max="22" width="4.375" customWidth="1"/>
    <col min="23" max="23" width="5.625" customWidth="1"/>
    <col min="24" max="24" width="6.875" customWidth="1"/>
  </cols>
  <sheetData>
    <row r="1" spans="1:28" ht="18.95" customHeight="1">
      <c r="A1" s="117" t="s">
        <v>30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8" ht="18" customHeight="1">
      <c r="A2" s="118" t="s">
        <v>31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8" s="10" customFormat="1" ht="21.95" customHeight="1">
      <c r="A3" s="114" t="s">
        <v>32</v>
      </c>
      <c r="B3" s="112" t="s">
        <v>4</v>
      </c>
      <c r="C3" s="112"/>
      <c r="D3" s="115" t="s">
        <v>5</v>
      </c>
      <c r="E3" s="112" t="s">
        <v>6</v>
      </c>
      <c r="F3" s="112"/>
      <c r="G3" s="115" t="s">
        <v>7</v>
      </c>
      <c r="H3" s="112" t="s">
        <v>8</v>
      </c>
      <c r="I3" s="112"/>
      <c r="J3" s="113" t="s">
        <v>33</v>
      </c>
      <c r="K3" s="113"/>
      <c r="L3" s="113" t="s">
        <v>9</v>
      </c>
      <c r="M3" s="113"/>
      <c r="N3" s="113" t="s">
        <v>10</v>
      </c>
      <c r="O3" s="113"/>
      <c r="P3" s="119" t="s">
        <v>11</v>
      </c>
      <c r="Q3" s="113" t="s">
        <v>12</v>
      </c>
      <c r="R3" s="113"/>
      <c r="S3" s="113" t="s">
        <v>13</v>
      </c>
      <c r="T3" s="113"/>
      <c r="U3" s="113" t="s">
        <v>14</v>
      </c>
      <c r="V3" s="113"/>
      <c r="W3" s="113" t="s">
        <v>15</v>
      </c>
      <c r="X3" s="113"/>
    </row>
    <row r="4" spans="1:28" s="10" customFormat="1" ht="45" customHeight="1">
      <c r="A4" s="114"/>
      <c r="B4" s="81" t="s">
        <v>16</v>
      </c>
      <c r="C4" s="81" t="s">
        <v>17</v>
      </c>
      <c r="D4" s="115"/>
      <c r="E4" s="82" t="s">
        <v>16</v>
      </c>
      <c r="F4" s="81" t="s">
        <v>17</v>
      </c>
      <c r="G4" s="113"/>
      <c r="H4" s="82" t="s">
        <v>16</v>
      </c>
      <c r="I4" s="81" t="s">
        <v>17</v>
      </c>
      <c r="J4" s="82" t="s">
        <v>16</v>
      </c>
      <c r="K4" s="81" t="s">
        <v>17</v>
      </c>
      <c r="L4" s="82" t="s">
        <v>16</v>
      </c>
      <c r="M4" s="81" t="s">
        <v>17</v>
      </c>
      <c r="N4" s="82" t="s">
        <v>16</v>
      </c>
      <c r="O4" s="81" t="s">
        <v>17</v>
      </c>
      <c r="P4" s="120"/>
      <c r="Q4" s="82" t="s">
        <v>16</v>
      </c>
      <c r="R4" s="81" t="s">
        <v>17</v>
      </c>
      <c r="S4" s="82" t="s">
        <v>16</v>
      </c>
      <c r="T4" s="81" t="s">
        <v>17</v>
      </c>
      <c r="U4" s="82" t="s">
        <v>16</v>
      </c>
      <c r="V4" s="81" t="s">
        <v>17</v>
      </c>
      <c r="W4" s="82" t="s">
        <v>16</v>
      </c>
      <c r="X4" s="81" t="s">
        <v>17</v>
      </c>
    </row>
    <row r="5" spans="1:28" s="10" customFormat="1" ht="21.95" customHeight="1">
      <c r="A5" s="3" t="s">
        <v>34</v>
      </c>
      <c r="B5" s="99">
        <f>E5+N5+Q5+S5+U5</f>
        <v>3343</v>
      </c>
      <c r="C5" s="99">
        <f>F5+O5+R5+T5+V5</f>
        <v>1145.72</v>
      </c>
      <c r="D5" s="99">
        <f>C5*1000/B5</f>
        <v>342.72210589291097</v>
      </c>
      <c r="E5" s="99">
        <f>H5+L5</f>
        <v>2608</v>
      </c>
      <c r="F5" s="99">
        <f>I5+M5</f>
        <v>912.8</v>
      </c>
      <c r="G5" s="99">
        <v>350</v>
      </c>
      <c r="H5" s="99">
        <v>1250</v>
      </c>
      <c r="I5" s="99">
        <f>H5*0.35</f>
        <v>437.5</v>
      </c>
      <c r="J5" s="100">
        <v>0</v>
      </c>
      <c r="K5" s="100">
        <v>0</v>
      </c>
      <c r="L5" s="99">
        <v>1358</v>
      </c>
      <c r="M5" s="99">
        <f>L5*0.35</f>
        <v>475.3</v>
      </c>
      <c r="N5" s="99">
        <v>686</v>
      </c>
      <c r="O5" s="99">
        <f>N5*0.32</f>
        <v>219.52</v>
      </c>
      <c r="P5" s="99">
        <v>320</v>
      </c>
      <c r="Q5" s="99">
        <v>6</v>
      </c>
      <c r="R5" s="99">
        <v>0.9</v>
      </c>
      <c r="S5" s="5">
        <v>8</v>
      </c>
      <c r="T5" s="5">
        <v>2</v>
      </c>
      <c r="U5" s="100">
        <v>35</v>
      </c>
      <c r="V5" s="100">
        <f>U5*0.3</f>
        <v>10.5</v>
      </c>
      <c r="W5" s="100">
        <v>0</v>
      </c>
      <c r="X5" s="100">
        <v>0</v>
      </c>
      <c r="AA5" s="102"/>
      <c r="AB5" s="103"/>
    </row>
    <row r="6" spans="1:28" s="10" customFormat="1" ht="21.95" customHeight="1">
      <c r="A6" s="100" t="s">
        <v>35</v>
      </c>
      <c r="B6" s="99">
        <f t="shared" ref="B6:B13" si="0">E6+N6+Q6+S6+U6</f>
        <v>3710</v>
      </c>
      <c r="C6" s="101">
        <v>1272</v>
      </c>
      <c r="D6" s="99">
        <f t="shared" ref="D6:D14" si="1">C6*1000/B6</f>
        <v>342.857142857143</v>
      </c>
      <c r="E6" s="99">
        <f t="shared" ref="E6:E13" si="2">H6+L6</f>
        <v>2870</v>
      </c>
      <c r="F6" s="99">
        <v>1004</v>
      </c>
      <c r="G6" s="99">
        <v>350</v>
      </c>
      <c r="H6" s="99">
        <v>1363</v>
      </c>
      <c r="I6" s="99">
        <f t="shared" ref="I6:I13" si="3">H6*0.35</f>
        <v>477.05</v>
      </c>
      <c r="J6" s="99">
        <v>0</v>
      </c>
      <c r="K6" s="99">
        <v>0</v>
      </c>
      <c r="L6" s="99">
        <v>1507</v>
      </c>
      <c r="M6" s="99">
        <f t="shared" ref="M6:M13" si="4">L6*0.35</f>
        <v>527.45000000000005</v>
      </c>
      <c r="N6" s="99">
        <v>793</v>
      </c>
      <c r="O6" s="99">
        <f t="shared" ref="O6:O13" si="5">N6*0.32</f>
        <v>253.76</v>
      </c>
      <c r="P6" s="99">
        <v>320</v>
      </c>
      <c r="Q6" s="99">
        <v>6</v>
      </c>
      <c r="R6" s="99">
        <v>1</v>
      </c>
      <c r="S6" s="99">
        <v>6</v>
      </c>
      <c r="T6" s="99">
        <v>1.75</v>
      </c>
      <c r="U6" s="99">
        <v>35</v>
      </c>
      <c r="V6" s="100">
        <f t="shared" ref="V6:V12" si="6">U6*0.3</f>
        <v>10.5</v>
      </c>
      <c r="W6" s="100">
        <v>0</v>
      </c>
      <c r="X6" s="100">
        <v>0</v>
      </c>
      <c r="AA6" s="102"/>
      <c r="AB6" s="103"/>
    </row>
    <row r="7" spans="1:28" s="10" customFormat="1" ht="21.95" customHeight="1">
      <c r="A7" s="100" t="s">
        <v>36</v>
      </c>
      <c r="B7" s="99">
        <f t="shared" si="0"/>
        <v>3299</v>
      </c>
      <c r="C7" s="99">
        <f t="shared" ref="C7:C13" si="7">F7+O7+R7+T7+V7</f>
        <v>1127.18</v>
      </c>
      <c r="D7" s="99">
        <f t="shared" si="1"/>
        <v>341.673234313428</v>
      </c>
      <c r="E7" s="99">
        <f t="shared" si="2"/>
        <v>2389</v>
      </c>
      <c r="F7" s="99">
        <v>837</v>
      </c>
      <c r="G7" s="99">
        <v>350</v>
      </c>
      <c r="H7" s="99">
        <v>1150</v>
      </c>
      <c r="I7" s="99">
        <f t="shared" si="3"/>
        <v>402.5</v>
      </c>
      <c r="J7" s="99">
        <v>0</v>
      </c>
      <c r="K7" s="99">
        <v>0</v>
      </c>
      <c r="L7" s="99">
        <v>1239</v>
      </c>
      <c r="M7" s="99">
        <f t="shared" si="4"/>
        <v>433.65</v>
      </c>
      <c r="N7" s="99">
        <v>874</v>
      </c>
      <c r="O7" s="99">
        <f t="shared" si="5"/>
        <v>279.68</v>
      </c>
      <c r="P7" s="99">
        <v>320</v>
      </c>
      <c r="Q7" s="99">
        <v>6</v>
      </c>
      <c r="R7" s="99">
        <v>1</v>
      </c>
      <c r="S7" s="99">
        <v>5</v>
      </c>
      <c r="T7" s="99">
        <v>2</v>
      </c>
      <c r="U7" s="99">
        <v>25</v>
      </c>
      <c r="V7" s="100">
        <f t="shared" si="6"/>
        <v>7.5</v>
      </c>
      <c r="W7" s="100">
        <v>0</v>
      </c>
      <c r="X7" s="100">
        <v>0</v>
      </c>
      <c r="AA7" s="102"/>
      <c r="AB7" s="103"/>
    </row>
    <row r="8" spans="1:28" s="10" customFormat="1" ht="21.95" customHeight="1">
      <c r="A8" s="100" t="s">
        <v>37</v>
      </c>
      <c r="B8" s="99">
        <f t="shared" si="0"/>
        <v>1892</v>
      </c>
      <c r="C8" s="99">
        <f t="shared" si="7"/>
        <v>637.20000000000005</v>
      </c>
      <c r="D8" s="99">
        <f t="shared" si="1"/>
        <v>336.78646934460897</v>
      </c>
      <c r="E8" s="99">
        <f t="shared" si="2"/>
        <v>1114</v>
      </c>
      <c r="F8" s="99">
        <f t="shared" ref="F8:F13" si="8">I8+M8</f>
        <v>389.9</v>
      </c>
      <c r="G8" s="99">
        <v>350</v>
      </c>
      <c r="H8" s="99">
        <v>529</v>
      </c>
      <c r="I8" s="99">
        <f t="shared" si="3"/>
        <v>185.15</v>
      </c>
      <c r="J8" s="100">
        <v>0</v>
      </c>
      <c r="K8" s="100">
        <v>0</v>
      </c>
      <c r="L8" s="100">
        <v>585</v>
      </c>
      <c r="M8" s="99">
        <f t="shared" si="4"/>
        <v>204.75</v>
      </c>
      <c r="N8" s="99">
        <v>745</v>
      </c>
      <c r="O8" s="99">
        <f t="shared" si="5"/>
        <v>238.4</v>
      </c>
      <c r="P8" s="99">
        <v>320</v>
      </c>
      <c r="Q8" s="99">
        <v>5</v>
      </c>
      <c r="R8" s="99">
        <v>1</v>
      </c>
      <c r="S8" s="99">
        <v>5</v>
      </c>
      <c r="T8" s="99">
        <v>1</v>
      </c>
      <c r="U8" s="99">
        <v>23</v>
      </c>
      <c r="V8" s="100">
        <f t="shared" si="6"/>
        <v>6.9</v>
      </c>
      <c r="W8" s="100">
        <v>0</v>
      </c>
      <c r="X8" s="100">
        <v>0</v>
      </c>
      <c r="AA8" s="102"/>
      <c r="AB8" s="103"/>
    </row>
    <row r="9" spans="1:28" s="10" customFormat="1" ht="21.95" customHeight="1">
      <c r="A9" s="100" t="s">
        <v>38</v>
      </c>
      <c r="B9" s="99">
        <f t="shared" si="0"/>
        <v>1211</v>
      </c>
      <c r="C9" s="99">
        <f t="shared" si="7"/>
        <v>411.4</v>
      </c>
      <c r="D9" s="99">
        <f t="shared" si="1"/>
        <v>339.71924029727501</v>
      </c>
      <c r="E9" s="99">
        <f t="shared" si="2"/>
        <v>850</v>
      </c>
      <c r="F9" s="99">
        <v>297</v>
      </c>
      <c r="G9" s="99">
        <v>350</v>
      </c>
      <c r="H9" s="99">
        <v>404</v>
      </c>
      <c r="I9" s="99">
        <f t="shared" si="3"/>
        <v>141.4</v>
      </c>
      <c r="J9" s="99">
        <v>0</v>
      </c>
      <c r="K9" s="99">
        <v>0</v>
      </c>
      <c r="L9" s="99">
        <v>446</v>
      </c>
      <c r="M9" s="99">
        <f t="shared" si="4"/>
        <v>156.1</v>
      </c>
      <c r="N9" s="99">
        <v>320</v>
      </c>
      <c r="O9" s="99">
        <f t="shared" si="5"/>
        <v>102.4</v>
      </c>
      <c r="P9" s="99">
        <v>320</v>
      </c>
      <c r="Q9" s="99">
        <v>5</v>
      </c>
      <c r="R9" s="99">
        <v>1</v>
      </c>
      <c r="S9" s="99">
        <v>6</v>
      </c>
      <c r="T9" s="99">
        <v>2</v>
      </c>
      <c r="U9" s="99">
        <v>30</v>
      </c>
      <c r="V9" s="100">
        <f t="shared" si="6"/>
        <v>9</v>
      </c>
      <c r="W9" s="99">
        <v>0</v>
      </c>
      <c r="X9" s="99">
        <v>0</v>
      </c>
      <c r="AA9" s="102"/>
      <c r="AB9" s="103"/>
    </row>
    <row r="10" spans="1:28" s="10" customFormat="1" ht="21.95" customHeight="1">
      <c r="A10" s="100" t="s">
        <v>39</v>
      </c>
      <c r="B10" s="99">
        <f t="shared" si="0"/>
        <v>3882</v>
      </c>
      <c r="C10" s="99">
        <f t="shared" si="7"/>
        <v>1328.76</v>
      </c>
      <c r="D10" s="99">
        <f t="shared" si="1"/>
        <v>342.287480680062</v>
      </c>
      <c r="E10" s="99">
        <f t="shared" si="2"/>
        <v>2920</v>
      </c>
      <c r="F10" s="99">
        <f t="shared" si="8"/>
        <v>1022</v>
      </c>
      <c r="G10" s="99">
        <v>350</v>
      </c>
      <c r="H10" s="100">
        <v>1400</v>
      </c>
      <c r="I10" s="99">
        <f t="shared" si="3"/>
        <v>490</v>
      </c>
      <c r="J10" s="100">
        <v>0</v>
      </c>
      <c r="K10" s="100">
        <v>0</v>
      </c>
      <c r="L10" s="100">
        <v>1520</v>
      </c>
      <c r="M10" s="99">
        <f t="shared" si="4"/>
        <v>532</v>
      </c>
      <c r="N10" s="100">
        <v>918</v>
      </c>
      <c r="O10" s="99">
        <f t="shared" si="5"/>
        <v>293.76</v>
      </c>
      <c r="P10" s="99">
        <v>320</v>
      </c>
      <c r="Q10" s="100">
        <v>8</v>
      </c>
      <c r="R10" s="100">
        <v>2</v>
      </c>
      <c r="S10" s="100">
        <v>6</v>
      </c>
      <c r="T10" s="100">
        <v>2</v>
      </c>
      <c r="U10" s="100">
        <v>30</v>
      </c>
      <c r="V10" s="100">
        <f t="shared" si="6"/>
        <v>9</v>
      </c>
      <c r="W10" s="100">
        <v>0</v>
      </c>
      <c r="X10" s="100">
        <v>0</v>
      </c>
      <c r="AA10" s="102"/>
      <c r="AB10" s="104"/>
    </row>
    <row r="11" spans="1:28" s="10" customFormat="1" ht="21.95" customHeight="1">
      <c r="A11" s="100" t="s">
        <v>40</v>
      </c>
      <c r="B11" s="99">
        <f t="shared" si="0"/>
        <v>3161</v>
      </c>
      <c r="C11" s="99">
        <f t="shared" si="7"/>
        <v>1079.9000000000001</v>
      </c>
      <c r="D11" s="99">
        <f t="shared" si="1"/>
        <v>341.63239481176799</v>
      </c>
      <c r="E11" s="99">
        <f t="shared" si="2"/>
        <v>2350</v>
      </c>
      <c r="F11" s="99">
        <f t="shared" si="8"/>
        <v>822.5</v>
      </c>
      <c r="G11" s="99">
        <v>350</v>
      </c>
      <c r="H11" s="99">
        <v>1100</v>
      </c>
      <c r="I11" s="99">
        <f t="shared" si="3"/>
        <v>385</v>
      </c>
      <c r="J11" s="99">
        <v>0</v>
      </c>
      <c r="K11" s="99">
        <v>0</v>
      </c>
      <c r="L11" s="99">
        <v>1250</v>
      </c>
      <c r="M11" s="99">
        <f t="shared" si="4"/>
        <v>437.5</v>
      </c>
      <c r="N11" s="99">
        <v>770</v>
      </c>
      <c r="O11" s="99">
        <f t="shared" si="5"/>
        <v>246.4</v>
      </c>
      <c r="P11" s="99">
        <v>320</v>
      </c>
      <c r="Q11" s="99">
        <v>6</v>
      </c>
      <c r="R11" s="99">
        <v>1</v>
      </c>
      <c r="S11" s="99">
        <v>5</v>
      </c>
      <c r="T11" s="99">
        <v>1</v>
      </c>
      <c r="U11" s="99">
        <v>30</v>
      </c>
      <c r="V11" s="100">
        <f t="shared" si="6"/>
        <v>9</v>
      </c>
      <c r="W11" s="99">
        <v>0</v>
      </c>
      <c r="X11" s="99">
        <v>0</v>
      </c>
      <c r="AA11" s="102"/>
      <c r="AB11" s="103"/>
    </row>
    <row r="12" spans="1:28" s="10" customFormat="1" ht="21.95" customHeight="1">
      <c r="A12" s="100" t="s">
        <v>41</v>
      </c>
      <c r="B12" s="99">
        <f t="shared" si="0"/>
        <v>2562</v>
      </c>
      <c r="C12" s="99">
        <v>869</v>
      </c>
      <c r="D12" s="99">
        <f t="shared" si="1"/>
        <v>339.18813427010201</v>
      </c>
      <c r="E12" s="99">
        <f t="shared" si="2"/>
        <v>1718</v>
      </c>
      <c r="F12" s="99">
        <f t="shared" si="8"/>
        <v>601.29999999999995</v>
      </c>
      <c r="G12" s="99">
        <v>350</v>
      </c>
      <c r="H12" s="99">
        <v>823</v>
      </c>
      <c r="I12" s="99">
        <f t="shared" si="3"/>
        <v>288.05</v>
      </c>
      <c r="J12" s="99">
        <v>0</v>
      </c>
      <c r="K12" s="99">
        <v>0</v>
      </c>
      <c r="L12" s="99">
        <v>895</v>
      </c>
      <c r="M12" s="99">
        <f t="shared" si="4"/>
        <v>313.25</v>
      </c>
      <c r="N12" s="99">
        <v>804</v>
      </c>
      <c r="O12" s="99">
        <f t="shared" si="5"/>
        <v>257.27999999999997</v>
      </c>
      <c r="P12" s="99">
        <v>320</v>
      </c>
      <c r="Q12" s="99">
        <v>5</v>
      </c>
      <c r="R12" s="99">
        <v>1</v>
      </c>
      <c r="S12" s="99">
        <v>5</v>
      </c>
      <c r="T12" s="99">
        <v>1</v>
      </c>
      <c r="U12" s="99">
        <v>30</v>
      </c>
      <c r="V12" s="100">
        <f t="shared" si="6"/>
        <v>9</v>
      </c>
      <c r="W12" s="99">
        <v>0</v>
      </c>
      <c r="X12" s="99">
        <v>0</v>
      </c>
      <c r="AA12" s="102"/>
      <c r="AB12" s="103"/>
    </row>
    <row r="13" spans="1:28" s="10" customFormat="1" ht="21.95" customHeight="1">
      <c r="A13" s="100" t="s">
        <v>42</v>
      </c>
      <c r="B13" s="99">
        <f t="shared" si="0"/>
        <v>190</v>
      </c>
      <c r="C13" s="99">
        <f t="shared" si="7"/>
        <v>62.15</v>
      </c>
      <c r="D13" s="99">
        <f t="shared" si="1"/>
        <v>327.10526315789502</v>
      </c>
      <c r="E13" s="99">
        <f t="shared" si="2"/>
        <v>81</v>
      </c>
      <c r="F13" s="99">
        <f t="shared" si="8"/>
        <v>28.35</v>
      </c>
      <c r="G13" s="99">
        <v>350</v>
      </c>
      <c r="H13" s="100">
        <v>81</v>
      </c>
      <c r="I13" s="99">
        <f t="shared" si="3"/>
        <v>28.35</v>
      </c>
      <c r="J13" s="100">
        <v>0</v>
      </c>
      <c r="K13" s="100">
        <v>0</v>
      </c>
      <c r="L13" s="100">
        <v>0</v>
      </c>
      <c r="M13" s="99">
        <f t="shared" si="4"/>
        <v>0</v>
      </c>
      <c r="N13" s="100">
        <v>90</v>
      </c>
      <c r="O13" s="99">
        <f t="shared" si="5"/>
        <v>28.8</v>
      </c>
      <c r="P13" s="99">
        <v>320</v>
      </c>
      <c r="Q13" s="100">
        <v>4</v>
      </c>
      <c r="R13" s="100">
        <v>1</v>
      </c>
      <c r="S13" s="100">
        <v>5</v>
      </c>
      <c r="T13" s="100">
        <v>1</v>
      </c>
      <c r="U13" s="100">
        <v>10</v>
      </c>
      <c r="V13" s="100">
        <v>3</v>
      </c>
      <c r="W13" s="100">
        <v>0</v>
      </c>
      <c r="X13" s="100">
        <v>0</v>
      </c>
      <c r="AA13" s="102"/>
      <c r="AB13" s="104"/>
    </row>
    <row r="14" spans="1:28" s="10" customFormat="1" ht="21.95" customHeight="1">
      <c r="A14" s="100" t="s">
        <v>28</v>
      </c>
      <c r="B14" s="100">
        <f>SUM(B5:B13)</f>
        <v>23250</v>
      </c>
      <c r="C14" s="101">
        <v>7933</v>
      </c>
      <c r="D14" s="99">
        <f t="shared" si="1"/>
        <v>341.20430107526897</v>
      </c>
      <c r="E14" s="100">
        <f>SUM(E5:E13)</f>
        <v>16900</v>
      </c>
      <c r="F14" s="99">
        <v>5915</v>
      </c>
      <c r="G14" s="100"/>
      <c r="H14" s="100">
        <f t="shared" ref="H14:O14" si="9">SUM(H5:H13)</f>
        <v>8100</v>
      </c>
      <c r="I14" s="100">
        <f t="shared" si="9"/>
        <v>2835</v>
      </c>
      <c r="J14" s="100">
        <f t="shared" si="9"/>
        <v>0</v>
      </c>
      <c r="K14" s="100">
        <f t="shared" si="9"/>
        <v>0</v>
      </c>
      <c r="L14" s="100">
        <f t="shared" si="9"/>
        <v>8800</v>
      </c>
      <c r="M14" s="100">
        <f t="shared" si="9"/>
        <v>3080</v>
      </c>
      <c r="N14" s="99">
        <f t="shared" si="9"/>
        <v>6000</v>
      </c>
      <c r="O14" s="99">
        <f t="shared" si="9"/>
        <v>1920</v>
      </c>
      <c r="P14" s="99"/>
      <c r="Q14" s="99">
        <f t="shared" ref="Q14:X14" si="10">SUM(Q5:Q13)</f>
        <v>51</v>
      </c>
      <c r="R14" s="99">
        <f t="shared" si="10"/>
        <v>9.9</v>
      </c>
      <c r="S14" s="99">
        <f t="shared" si="10"/>
        <v>51</v>
      </c>
      <c r="T14" s="99">
        <f t="shared" si="10"/>
        <v>13.75</v>
      </c>
      <c r="U14" s="99">
        <f t="shared" si="10"/>
        <v>248</v>
      </c>
      <c r="V14" s="99">
        <f t="shared" si="10"/>
        <v>74.400000000000006</v>
      </c>
      <c r="W14" s="99">
        <f t="shared" si="10"/>
        <v>0</v>
      </c>
      <c r="X14" s="100">
        <f t="shared" si="10"/>
        <v>0</v>
      </c>
      <c r="AB14" s="105"/>
    </row>
    <row r="15" spans="1:28" ht="20.100000000000001" customHeight="1">
      <c r="A15" s="116" t="s">
        <v>29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  <row r="16" spans="1:28" ht="21" customHeight="1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</row>
  </sheetData>
  <mergeCells count="17">
    <mergeCell ref="A15:X16"/>
    <mergeCell ref="A1:X1"/>
    <mergeCell ref="A2:X2"/>
    <mergeCell ref="B3:C3"/>
    <mergeCell ref="E3:F3"/>
    <mergeCell ref="H3:I3"/>
    <mergeCell ref="J3:K3"/>
    <mergeCell ref="L3:M3"/>
    <mergeCell ref="N3:O3"/>
    <mergeCell ref="Q3:R3"/>
    <mergeCell ref="S3:T3"/>
    <mergeCell ref="U3:V3"/>
    <mergeCell ref="W3:X3"/>
    <mergeCell ref="A3:A4"/>
    <mergeCell ref="D3:D4"/>
    <mergeCell ref="G3:G4"/>
    <mergeCell ref="P3:P4"/>
  </mergeCells>
  <phoneticPr fontId="27" type="noConversion"/>
  <printOptions horizontalCentered="1"/>
  <pageMargins left="0.25138888888888899" right="0.25138888888888899" top="0.75138888888888899" bottom="0.75138888888888899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0"/>
  <sheetViews>
    <sheetView zoomScale="90" zoomScaleNormal="90" workbookViewId="0">
      <selection activeCell="Y8" sqref="Y8"/>
    </sheetView>
  </sheetViews>
  <sheetFormatPr defaultColWidth="9" defaultRowHeight="13.5"/>
  <cols>
    <col min="1" max="1" width="7.375" customWidth="1"/>
    <col min="2" max="2" width="7" customWidth="1"/>
    <col min="3" max="3" width="6.75" customWidth="1"/>
    <col min="4" max="4" width="6.625" customWidth="1"/>
    <col min="5" max="5" width="8" customWidth="1"/>
    <col min="6" max="6" width="7.125" customWidth="1"/>
    <col min="7" max="7" width="7.75" customWidth="1"/>
    <col min="8" max="8" width="6.25" customWidth="1"/>
    <col min="9" max="9" width="8.625" customWidth="1"/>
    <col min="10" max="11" width="4.75" customWidth="1"/>
    <col min="12" max="12" width="7.625" customWidth="1"/>
    <col min="13" max="13" width="8" customWidth="1"/>
    <col min="14" max="14" width="6.5" customWidth="1"/>
    <col min="15" max="15" width="6.625" customWidth="1"/>
    <col min="16" max="16" width="6.5" customWidth="1"/>
    <col min="17" max="23" width="4.625" customWidth="1"/>
    <col min="24" max="24" width="4.25" customWidth="1"/>
    <col min="25" max="25" width="10.375"/>
    <col min="26" max="26" width="11.5"/>
    <col min="27" max="27" width="14.125" customWidth="1"/>
  </cols>
  <sheetData>
    <row r="1" spans="1:27" ht="27.95" customHeight="1">
      <c r="A1" s="121" t="s">
        <v>43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</row>
    <row r="2" spans="1:27" ht="24" customHeight="1">
      <c r="A2" s="89" t="s">
        <v>44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122" t="s">
        <v>2</v>
      </c>
      <c r="P2" s="122"/>
      <c r="Q2" s="122"/>
      <c r="R2" s="122"/>
      <c r="S2" s="122"/>
      <c r="T2" s="122"/>
      <c r="U2" s="122"/>
      <c r="V2" s="122"/>
      <c r="W2" s="122"/>
      <c r="X2" s="122"/>
    </row>
    <row r="3" spans="1:27" ht="21" customHeight="1">
      <c r="A3" s="127" t="s">
        <v>3</v>
      </c>
      <c r="B3" s="123" t="s">
        <v>4</v>
      </c>
      <c r="C3" s="124"/>
      <c r="D3" s="115" t="s">
        <v>5</v>
      </c>
      <c r="E3" s="123" t="s">
        <v>6</v>
      </c>
      <c r="F3" s="124"/>
      <c r="G3" s="115" t="s">
        <v>7</v>
      </c>
      <c r="H3" s="123" t="s">
        <v>8</v>
      </c>
      <c r="I3" s="124"/>
      <c r="J3" s="125" t="s">
        <v>33</v>
      </c>
      <c r="K3" s="126"/>
      <c r="L3" s="125" t="s">
        <v>9</v>
      </c>
      <c r="M3" s="126"/>
      <c r="N3" s="125" t="s">
        <v>10</v>
      </c>
      <c r="O3" s="126"/>
      <c r="P3" s="119" t="s">
        <v>11</v>
      </c>
      <c r="Q3" s="125" t="s">
        <v>12</v>
      </c>
      <c r="R3" s="126"/>
      <c r="S3" s="125" t="s">
        <v>13</v>
      </c>
      <c r="T3" s="126"/>
      <c r="U3" s="125" t="s">
        <v>14</v>
      </c>
      <c r="V3" s="126"/>
      <c r="W3" s="125" t="s">
        <v>15</v>
      </c>
      <c r="X3" s="126"/>
    </row>
    <row r="4" spans="1:27" ht="51" customHeight="1">
      <c r="A4" s="128"/>
      <c r="B4" s="90" t="s">
        <v>16</v>
      </c>
      <c r="C4" s="90" t="s">
        <v>17</v>
      </c>
      <c r="D4" s="115"/>
      <c r="E4" s="91" t="s">
        <v>16</v>
      </c>
      <c r="F4" s="90" t="s">
        <v>17</v>
      </c>
      <c r="G4" s="113"/>
      <c r="H4" s="91" t="s">
        <v>16</v>
      </c>
      <c r="I4" s="90" t="s">
        <v>17</v>
      </c>
      <c r="J4" s="91" t="s">
        <v>16</v>
      </c>
      <c r="K4" s="90" t="s">
        <v>17</v>
      </c>
      <c r="L4" s="91" t="s">
        <v>16</v>
      </c>
      <c r="M4" s="90" t="s">
        <v>17</v>
      </c>
      <c r="N4" s="91" t="s">
        <v>16</v>
      </c>
      <c r="O4" s="90" t="s">
        <v>17</v>
      </c>
      <c r="P4" s="120"/>
      <c r="Q4" s="91" t="s">
        <v>16</v>
      </c>
      <c r="R4" s="90" t="s">
        <v>17</v>
      </c>
      <c r="S4" s="91" t="s">
        <v>16</v>
      </c>
      <c r="T4" s="90" t="s">
        <v>17</v>
      </c>
      <c r="U4" s="91" t="s">
        <v>16</v>
      </c>
      <c r="V4" s="90" t="s">
        <v>17</v>
      </c>
      <c r="W4" s="91" t="s">
        <v>16</v>
      </c>
      <c r="X4" s="90" t="s">
        <v>17</v>
      </c>
    </row>
    <row r="5" spans="1:27" ht="21" customHeight="1">
      <c r="A5" s="92" t="s">
        <v>45</v>
      </c>
      <c r="B5" s="93">
        <f t="shared" ref="B5:B17" si="0">E5+N5+U5</f>
        <v>1912</v>
      </c>
      <c r="C5" s="93">
        <f>F5+O5+V5</f>
        <v>693.4</v>
      </c>
      <c r="D5" s="93">
        <f>C5/B5*1000</f>
        <v>362.65690376569</v>
      </c>
      <c r="E5" s="93">
        <v>1725</v>
      </c>
      <c r="F5" s="93">
        <v>638</v>
      </c>
      <c r="G5" s="93">
        <v>370</v>
      </c>
      <c r="H5" s="94">
        <v>795</v>
      </c>
      <c r="I5" s="95">
        <f>H5*0.37</f>
        <v>294.14999999999998</v>
      </c>
      <c r="J5" s="95">
        <v>0</v>
      </c>
      <c r="K5" s="95">
        <v>0</v>
      </c>
      <c r="L5" s="96">
        <v>930</v>
      </c>
      <c r="M5" s="95">
        <f t="shared" ref="M5:M16" si="1">L5*0.37</f>
        <v>344.1</v>
      </c>
      <c r="N5" s="95">
        <v>150</v>
      </c>
      <c r="O5" s="95">
        <f>N5*0.32</f>
        <v>48</v>
      </c>
      <c r="P5" s="95">
        <v>320</v>
      </c>
      <c r="Q5" s="95">
        <v>0</v>
      </c>
      <c r="R5" s="95">
        <v>0</v>
      </c>
      <c r="S5" s="95">
        <v>0</v>
      </c>
      <c r="T5" s="95">
        <v>0</v>
      </c>
      <c r="U5" s="95">
        <v>37</v>
      </c>
      <c r="V5" s="95">
        <f>U5/5</f>
        <v>7.4</v>
      </c>
      <c r="W5" s="91">
        <v>0</v>
      </c>
      <c r="X5" s="91">
        <v>0</v>
      </c>
      <c r="Z5" s="8"/>
      <c r="AA5" s="98"/>
    </row>
    <row r="6" spans="1:27" ht="21" customHeight="1">
      <c r="A6" s="92" t="s">
        <v>46</v>
      </c>
      <c r="B6" s="93">
        <f t="shared" si="0"/>
        <v>3479</v>
      </c>
      <c r="C6" s="93">
        <v>1266</v>
      </c>
      <c r="D6" s="93">
        <f t="shared" ref="D6:D17" si="2">C6/B6*1000</f>
        <v>363.89767174475401</v>
      </c>
      <c r="E6" s="93">
        <v>3075</v>
      </c>
      <c r="F6" s="93">
        <f t="shared" ref="F6:F16" si="3">I6+M6</f>
        <v>1137.75</v>
      </c>
      <c r="G6" s="93">
        <v>370</v>
      </c>
      <c r="H6" s="94">
        <v>1525</v>
      </c>
      <c r="I6" s="95">
        <f t="shared" ref="I6:I16" si="4">H6*0.37</f>
        <v>564.25</v>
      </c>
      <c r="J6" s="95">
        <v>0</v>
      </c>
      <c r="K6" s="95">
        <v>0</v>
      </c>
      <c r="L6" s="96">
        <v>1550</v>
      </c>
      <c r="M6" s="95">
        <f t="shared" si="1"/>
        <v>573.5</v>
      </c>
      <c r="N6" s="95">
        <v>390</v>
      </c>
      <c r="O6" s="95">
        <f t="shared" ref="O6:O16" si="5">N6*0.32</f>
        <v>124.8</v>
      </c>
      <c r="P6" s="95">
        <v>320</v>
      </c>
      <c r="Q6" s="95">
        <v>0</v>
      </c>
      <c r="R6" s="95">
        <v>0</v>
      </c>
      <c r="S6" s="95">
        <v>0</v>
      </c>
      <c r="T6" s="95">
        <v>0</v>
      </c>
      <c r="U6" s="95">
        <v>14</v>
      </c>
      <c r="V6" s="95">
        <f t="shared" ref="V6:V16" si="6">U6/5</f>
        <v>2.8</v>
      </c>
      <c r="W6" s="91">
        <v>0</v>
      </c>
      <c r="X6" s="91">
        <v>0</v>
      </c>
      <c r="Z6" s="8"/>
      <c r="AA6" s="98"/>
    </row>
    <row r="7" spans="1:27" ht="21" customHeight="1">
      <c r="A7" s="92" t="s">
        <v>47</v>
      </c>
      <c r="B7" s="93">
        <f t="shared" si="0"/>
        <v>4383</v>
      </c>
      <c r="C7" s="93">
        <v>1595</v>
      </c>
      <c r="D7" s="93">
        <f t="shared" si="2"/>
        <v>363.90600045630799</v>
      </c>
      <c r="E7" s="93">
        <v>3898</v>
      </c>
      <c r="F7" s="93">
        <f t="shared" si="3"/>
        <v>1442.26</v>
      </c>
      <c r="G7" s="93">
        <v>370</v>
      </c>
      <c r="H7" s="94">
        <v>1898</v>
      </c>
      <c r="I7" s="95">
        <f t="shared" si="4"/>
        <v>702.26</v>
      </c>
      <c r="J7" s="95">
        <v>0</v>
      </c>
      <c r="K7" s="95">
        <v>0</v>
      </c>
      <c r="L7" s="96">
        <v>2000</v>
      </c>
      <c r="M7" s="95">
        <f t="shared" si="1"/>
        <v>740</v>
      </c>
      <c r="N7" s="95">
        <v>470</v>
      </c>
      <c r="O7" s="95">
        <f t="shared" si="5"/>
        <v>150.4</v>
      </c>
      <c r="P7" s="95">
        <v>320</v>
      </c>
      <c r="Q7" s="95">
        <v>0</v>
      </c>
      <c r="R7" s="95">
        <v>0</v>
      </c>
      <c r="S7" s="95">
        <v>0</v>
      </c>
      <c r="T7" s="95">
        <v>0</v>
      </c>
      <c r="U7" s="95">
        <v>15</v>
      </c>
      <c r="V7" s="95">
        <f t="shared" si="6"/>
        <v>3</v>
      </c>
      <c r="W7" s="91">
        <v>0</v>
      </c>
      <c r="X7" s="91">
        <v>0</v>
      </c>
      <c r="Z7" s="8"/>
      <c r="AA7" s="98"/>
    </row>
    <row r="8" spans="1:27" ht="21" customHeight="1">
      <c r="A8" s="92" t="s">
        <v>48</v>
      </c>
      <c r="B8" s="93">
        <f t="shared" si="0"/>
        <v>3357</v>
      </c>
      <c r="C8" s="93">
        <v>1223</v>
      </c>
      <c r="D8" s="93">
        <f t="shared" si="2"/>
        <v>364.31337503723603</v>
      </c>
      <c r="E8" s="93">
        <v>3008</v>
      </c>
      <c r="F8" s="93">
        <f t="shared" si="3"/>
        <v>1112.96</v>
      </c>
      <c r="G8" s="93">
        <v>370</v>
      </c>
      <c r="H8" s="94">
        <v>1428</v>
      </c>
      <c r="I8" s="95">
        <f t="shared" si="4"/>
        <v>528.36</v>
      </c>
      <c r="J8" s="95">
        <v>0</v>
      </c>
      <c r="K8" s="95">
        <v>0</v>
      </c>
      <c r="L8" s="96">
        <v>1580</v>
      </c>
      <c r="M8" s="95">
        <f t="shared" si="1"/>
        <v>584.6</v>
      </c>
      <c r="N8" s="95">
        <v>330</v>
      </c>
      <c r="O8" s="95">
        <f t="shared" si="5"/>
        <v>105.6</v>
      </c>
      <c r="P8" s="95">
        <v>320</v>
      </c>
      <c r="Q8" s="95">
        <v>0</v>
      </c>
      <c r="R8" s="95">
        <v>0</v>
      </c>
      <c r="S8" s="95">
        <v>0</v>
      </c>
      <c r="T8" s="95">
        <v>0</v>
      </c>
      <c r="U8" s="95">
        <v>19</v>
      </c>
      <c r="V8" s="95">
        <f t="shared" si="6"/>
        <v>3.8</v>
      </c>
      <c r="W8" s="91">
        <v>0</v>
      </c>
      <c r="X8" s="91">
        <v>0</v>
      </c>
      <c r="Z8" s="8"/>
      <c r="AA8" s="98"/>
    </row>
    <row r="9" spans="1:27" ht="21" customHeight="1">
      <c r="A9" s="92" t="s">
        <v>49</v>
      </c>
      <c r="B9" s="93">
        <f t="shared" si="0"/>
        <v>2375</v>
      </c>
      <c r="C9" s="93">
        <f t="shared" ref="C9:C17" si="7">F9+O9+V9</f>
        <v>864.05</v>
      </c>
      <c r="D9" s="93">
        <f t="shared" si="2"/>
        <v>363.81052631578899</v>
      </c>
      <c r="E9" s="93">
        <v>2105</v>
      </c>
      <c r="F9" s="93">
        <f t="shared" si="3"/>
        <v>778.85</v>
      </c>
      <c r="G9" s="93">
        <v>370</v>
      </c>
      <c r="H9" s="94">
        <v>995</v>
      </c>
      <c r="I9" s="95">
        <f t="shared" si="4"/>
        <v>368.15</v>
      </c>
      <c r="J9" s="95">
        <v>0</v>
      </c>
      <c r="K9" s="95">
        <v>0</v>
      </c>
      <c r="L9" s="96">
        <v>1110</v>
      </c>
      <c r="M9" s="95">
        <f t="shared" si="1"/>
        <v>410.7</v>
      </c>
      <c r="N9" s="95">
        <v>260</v>
      </c>
      <c r="O9" s="95">
        <f t="shared" si="5"/>
        <v>83.2</v>
      </c>
      <c r="P9" s="95">
        <v>320</v>
      </c>
      <c r="Q9" s="95">
        <v>0</v>
      </c>
      <c r="R9" s="95">
        <v>0</v>
      </c>
      <c r="S9" s="95">
        <v>0</v>
      </c>
      <c r="T9" s="95">
        <v>0</v>
      </c>
      <c r="U9" s="95">
        <v>10</v>
      </c>
      <c r="V9" s="95">
        <f t="shared" si="6"/>
        <v>2</v>
      </c>
      <c r="W9" s="91">
        <v>0</v>
      </c>
      <c r="X9" s="91">
        <v>0</v>
      </c>
      <c r="Z9" s="8"/>
      <c r="AA9" s="98"/>
    </row>
    <row r="10" spans="1:27" ht="21" customHeight="1">
      <c r="A10" s="92" t="s">
        <v>50</v>
      </c>
      <c r="B10" s="93">
        <f t="shared" si="0"/>
        <v>3883</v>
      </c>
      <c r="C10" s="93">
        <f t="shared" si="7"/>
        <v>1411.5</v>
      </c>
      <c r="D10" s="93">
        <f t="shared" si="2"/>
        <v>363.507597218645</v>
      </c>
      <c r="E10" s="93">
        <v>3410</v>
      </c>
      <c r="F10" s="93">
        <f t="shared" si="3"/>
        <v>1261.7</v>
      </c>
      <c r="G10" s="93">
        <v>370</v>
      </c>
      <c r="H10" s="94">
        <v>1600</v>
      </c>
      <c r="I10" s="95">
        <f t="shared" si="4"/>
        <v>592</v>
      </c>
      <c r="J10" s="95">
        <v>0</v>
      </c>
      <c r="K10" s="95">
        <v>0</v>
      </c>
      <c r="L10" s="96">
        <v>1810</v>
      </c>
      <c r="M10" s="95">
        <f t="shared" si="1"/>
        <v>669.7</v>
      </c>
      <c r="N10" s="95">
        <v>460</v>
      </c>
      <c r="O10" s="95">
        <f t="shared" si="5"/>
        <v>147.19999999999999</v>
      </c>
      <c r="P10" s="95">
        <v>320</v>
      </c>
      <c r="Q10" s="95">
        <v>0</v>
      </c>
      <c r="R10" s="95">
        <v>0</v>
      </c>
      <c r="S10" s="95">
        <v>0</v>
      </c>
      <c r="T10" s="95">
        <v>0</v>
      </c>
      <c r="U10" s="95">
        <v>13</v>
      </c>
      <c r="V10" s="95">
        <f t="shared" si="6"/>
        <v>2.6</v>
      </c>
      <c r="W10" s="91">
        <v>0</v>
      </c>
      <c r="X10" s="91">
        <v>0</v>
      </c>
      <c r="Z10" s="8"/>
      <c r="AA10" s="98"/>
    </row>
    <row r="11" spans="1:27" ht="21" customHeight="1">
      <c r="A11" s="92" t="s">
        <v>51</v>
      </c>
      <c r="B11" s="93">
        <f t="shared" si="0"/>
        <v>1592</v>
      </c>
      <c r="C11" s="93">
        <f t="shared" si="7"/>
        <v>582.36389999999994</v>
      </c>
      <c r="D11" s="93">
        <f t="shared" si="2"/>
        <v>365.80646984924601</v>
      </c>
      <c r="E11" s="93">
        <v>1467</v>
      </c>
      <c r="F11" s="93">
        <f t="shared" si="3"/>
        <v>542.96389999999997</v>
      </c>
      <c r="G11" s="93">
        <v>370</v>
      </c>
      <c r="H11" s="94">
        <v>673</v>
      </c>
      <c r="I11" s="95">
        <f t="shared" si="4"/>
        <v>249.01</v>
      </c>
      <c r="J11" s="95">
        <v>0</v>
      </c>
      <c r="K11" s="95">
        <v>0</v>
      </c>
      <c r="L11" s="96">
        <v>794.47</v>
      </c>
      <c r="M11" s="95">
        <f t="shared" si="1"/>
        <v>293.95389999999998</v>
      </c>
      <c r="N11" s="95">
        <v>120</v>
      </c>
      <c r="O11" s="95">
        <f t="shared" si="5"/>
        <v>38.4</v>
      </c>
      <c r="P11" s="95">
        <v>320</v>
      </c>
      <c r="Q11" s="95">
        <v>0</v>
      </c>
      <c r="R11" s="95">
        <v>0</v>
      </c>
      <c r="S11" s="95">
        <v>0</v>
      </c>
      <c r="T11" s="95">
        <v>0</v>
      </c>
      <c r="U11" s="95">
        <v>5</v>
      </c>
      <c r="V11" s="95">
        <f t="shared" si="6"/>
        <v>1</v>
      </c>
      <c r="W11" s="91">
        <v>0</v>
      </c>
      <c r="X11" s="91">
        <v>0</v>
      </c>
      <c r="Z11" s="8"/>
      <c r="AA11" s="98"/>
    </row>
    <row r="12" spans="1:27" ht="21" customHeight="1">
      <c r="A12" s="92" t="s">
        <v>52</v>
      </c>
      <c r="B12" s="93">
        <f t="shared" si="0"/>
        <v>4294</v>
      </c>
      <c r="C12" s="93">
        <f t="shared" si="7"/>
        <v>1556.37</v>
      </c>
      <c r="D12" s="93">
        <f t="shared" si="2"/>
        <v>362.45225896599902</v>
      </c>
      <c r="E12" s="93">
        <v>3701</v>
      </c>
      <c r="F12" s="93">
        <f t="shared" si="3"/>
        <v>1369.37</v>
      </c>
      <c r="G12" s="93">
        <v>370</v>
      </c>
      <c r="H12" s="94">
        <v>1746</v>
      </c>
      <c r="I12" s="95">
        <f t="shared" si="4"/>
        <v>646.02</v>
      </c>
      <c r="J12" s="95">
        <v>0</v>
      </c>
      <c r="K12" s="95">
        <v>0</v>
      </c>
      <c r="L12" s="96">
        <v>1955</v>
      </c>
      <c r="M12" s="95">
        <f t="shared" si="1"/>
        <v>723.35</v>
      </c>
      <c r="N12" s="95">
        <v>570</v>
      </c>
      <c r="O12" s="95">
        <f t="shared" si="5"/>
        <v>182.4</v>
      </c>
      <c r="P12" s="95">
        <v>320</v>
      </c>
      <c r="Q12" s="95">
        <v>0</v>
      </c>
      <c r="R12" s="95">
        <v>0</v>
      </c>
      <c r="S12" s="95">
        <v>0</v>
      </c>
      <c r="T12" s="95">
        <v>0</v>
      </c>
      <c r="U12" s="95">
        <v>23</v>
      </c>
      <c r="V12" s="95">
        <f t="shared" si="6"/>
        <v>4.5999999999999996</v>
      </c>
      <c r="W12" s="91">
        <v>0</v>
      </c>
      <c r="X12" s="91">
        <v>0</v>
      </c>
      <c r="Z12" s="8"/>
      <c r="AA12" s="98"/>
    </row>
    <row r="13" spans="1:27" ht="21" customHeight="1">
      <c r="A13" s="92" t="s">
        <v>53</v>
      </c>
      <c r="B13" s="93">
        <f t="shared" si="0"/>
        <v>2951</v>
      </c>
      <c r="C13" s="93">
        <f t="shared" si="7"/>
        <v>1072.0998999999999</v>
      </c>
      <c r="D13" s="93">
        <f t="shared" si="2"/>
        <v>363.30054218908901</v>
      </c>
      <c r="E13" s="93">
        <v>2580</v>
      </c>
      <c r="F13" s="93">
        <f t="shared" si="3"/>
        <v>954.69989999999996</v>
      </c>
      <c r="G13" s="93">
        <v>370</v>
      </c>
      <c r="H13" s="94">
        <v>1240</v>
      </c>
      <c r="I13" s="95">
        <f t="shared" si="4"/>
        <v>458.8</v>
      </c>
      <c r="J13" s="95">
        <v>0</v>
      </c>
      <c r="K13" s="95">
        <v>0</v>
      </c>
      <c r="L13" s="96">
        <v>1340.27</v>
      </c>
      <c r="M13" s="95">
        <f t="shared" si="1"/>
        <v>495.8999</v>
      </c>
      <c r="N13" s="95">
        <v>360</v>
      </c>
      <c r="O13" s="95">
        <f t="shared" si="5"/>
        <v>115.2</v>
      </c>
      <c r="P13" s="95">
        <v>320</v>
      </c>
      <c r="Q13" s="95">
        <v>0</v>
      </c>
      <c r="R13" s="95">
        <v>0</v>
      </c>
      <c r="S13" s="95">
        <v>0</v>
      </c>
      <c r="T13" s="95">
        <v>0</v>
      </c>
      <c r="U13" s="95">
        <v>11</v>
      </c>
      <c r="V13" s="95">
        <f t="shared" si="6"/>
        <v>2.2000000000000002</v>
      </c>
      <c r="W13" s="91">
        <v>0</v>
      </c>
      <c r="X13" s="91">
        <v>0</v>
      </c>
      <c r="Z13" s="8"/>
      <c r="AA13" s="98"/>
    </row>
    <row r="14" spans="1:27" ht="21" customHeight="1">
      <c r="A14" s="92" t="s">
        <v>54</v>
      </c>
      <c r="B14" s="93">
        <f t="shared" si="0"/>
        <v>4778</v>
      </c>
      <c r="C14" s="93">
        <v>1726</v>
      </c>
      <c r="D14" s="93">
        <f t="shared" si="2"/>
        <v>361.23901213897</v>
      </c>
      <c r="E14" s="93">
        <v>4018</v>
      </c>
      <c r="F14" s="93">
        <v>1486</v>
      </c>
      <c r="G14" s="93">
        <v>370</v>
      </c>
      <c r="H14" s="94">
        <v>1934</v>
      </c>
      <c r="I14" s="95">
        <f t="shared" si="4"/>
        <v>715.58</v>
      </c>
      <c r="J14" s="95">
        <v>0</v>
      </c>
      <c r="K14" s="95">
        <v>0</v>
      </c>
      <c r="L14" s="96">
        <v>2084</v>
      </c>
      <c r="M14" s="95">
        <f t="shared" si="1"/>
        <v>771.08</v>
      </c>
      <c r="N14" s="95">
        <v>730</v>
      </c>
      <c r="O14" s="95">
        <f t="shared" si="5"/>
        <v>233.6</v>
      </c>
      <c r="P14" s="95">
        <v>320</v>
      </c>
      <c r="Q14" s="95">
        <v>0</v>
      </c>
      <c r="R14" s="95">
        <v>0</v>
      </c>
      <c r="S14" s="95">
        <v>0</v>
      </c>
      <c r="T14" s="95">
        <v>0</v>
      </c>
      <c r="U14" s="95">
        <v>30</v>
      </c>
      <c r="V14" s="95">
        <f t="shared" si="6"/>
        <v>6</v>
      </c>
      <c r="W14" s="91">
        <v>0</v>
      </c>
      <c r="X14" s="91">
        <v>0</v>
      </c>
      <c r="Z14" s="8"/>
      <c r="AA14" s="98"/>
    </row>
    <row r="15" spans="1:27" ht="21" customHeight="1">
      <c r="A15" s="92" t="s">
        <v>55</v>
      </c>
      <c r="B15" s="93">
        <f t="shared" si="0"/>
        <v>1847</v>
      </c>
      <c r="C15" s="93">
        <v>672</v>
      </c>
      <c r="D15" s="93">
        <f t="shared" si="2"/>
        <v>363.83324309691398</v>
      </c>
      <c r="E15" s="93">
        <v>1611</v>
      </c>
      <c r="F15" s="93">
        <f t="shared" si="3"/>
        <v>596.76</v>
      </c>
      <c r="G15" s="93">
        <v>370</v>
      </c>
      <c r="H15" s="94">
        <v>748</v>
      </c>
      <c r="I15" s="95">
        <f t="shared" si="4"/>
        <v>276.76</v>
      </c>
      <c r="J15" s="95">
        <v>0</v>
      </c>
      <c r="K15" s="95">
        <v>0</v>
      </c>
      <c r="L15" s="96">
        <v>862.59</v>
      </c>
      <c r="M15" s="95">
        <v>320</v>
      </c>
      <c r="N15" s="95">
        <v>230</v>
      </c>
      <c r="O15" s="95">
        <f t="shared" si="5"/>
        <v>73.599999999999994</v>
      </c>
      <c r="P15" s="95">
        <v>320</v>
      </c>
      <c r="Q15" s="95">
        <v>0</v>
      </c>
      <c r="R15" s="95">
        <v>0</v>
      </c>
      <c r="S15" s="95">
        <v>0</v>
      </c>
      <c r="T15" s="95">
        <v>0</v>
      </c>
      <c r="U15" s="95">
        <v>6</v>
      </c>
      <c r="V15" s="95">
        <f t="shared" si="6"/>
        <v>1.2</v>
      </c>
      <c r="W15" s="91">
        <v>0</v>
      </c>
      <c r="X15" s="91">
        <v>0</v>
      </c>
      <c r="Z15" s="8"/>
      <c r="AA15" s="98"/>
    </row>
    <row r="16" spans="1:27" ht="21" customHeight="1">
      <c r="A16" s="92" t="s">
        <v>56</v>
      </c>
      <c r="B16" s="93">
        <f t="shared" si="0"/>
        <v>3204</v>
      </c>
      <c r="C16" s="93">
        <f t="shared" si="7"/>
        <v>1163.6233</v>
      </c>
      <c r="D16" s="93">
        <f t="shared" si="2"/>
        <v>363.17830836454402</v>
      </c>
      <c r="E16" s="93">
        <v>2807</v>
      </c>
      <c r="F16" s="93">
        <f t="shared" si="3"/>
        <v>1038.6233</v>
      </c>
      <c r="G16" s="93">
        <v>370</v>
      </c>
      <c r="H16" s="94">
        <v>1383</v>
      </c>
      <c r="I16" s="95">
        <f t="shared" si="4"/>
        <v>511.71</v>
      </c>
      <c r="J16" s="95">
        <v>0</v>
      </c>
      <c r="K16" s="95">
        <v>0</v>
      </c>
      <c r="L16" s="96">
        <v>1424.09</v>
      </c>
      <c r="M16" s="95">
        <f t="shared" si="1"/>
        <v>526.91330000000005</v>
      </c>
      <c r="N16" s="95">
        <v>380</v>
      </c>
      <c r="O16" s="95">
        <f t="shared" si="5"/>
        <v>121.6</v>
      </c>
      <c r="P16" s="95">
        <v>320</v>
      </c>
      <c r="Q16" s="95">
        <v>0</v>
      </c>
      <c r="R16" s="95">
        <v>0</v>
      </c>
      <c r="S16" s="95">
        <v>0</v>
      </c>
      <c r="T16" s="95">
        <v>0</v>
      </c>
      <c r="U16" s="95">
        <v>17</v>
      </c>
      <c r="V16" s="95">
        <f t="shared" si="6"/>
        <v>3.4</v>
      </c>
      <c r="W16" s="91">
        <v>0</v>
      </c>
      <c r="X16" s="91">
        <v>0</v>
      </c>
      <c r="Z16" s="8"/>
      <c r="AA16" s="98"/>
    </row>
    <row r="17" spans="1:27" ht="21" customHeight="1">
      <c r="A17" s="91" t="s">
        <v>57</v>
      </c>
      <c r="B17" s="93">
        <f t="shared" si="0"/>
        <v>35</v>
      </c>
      <c r="C17" s="93">
        <f t="shared" si="7"/>
        <v>12.95</v>
      </c>
      <c r="D17" s="93">
        <f t="shared" si="2"/>
        <v>370</v>
      </c>
      <c r="E17" s="93">
        <v>35</v>
      </c>
      <c r="F17" s="93">
        <f>E17*0.37</f>
        <v>12.95</v>
      </c>
      <c r="G17" s="93">
        <v>370</v>
      </c>
      <c r="H17" s="93">
        <v>35</v>
      </c>
      <c r="I17" s="95">
        <v>13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/>
      <c r="V17" s="95"/>
      <c r="W17" s="91">
        <v>0</v>
      </c>
      <c r="X17" s="91">
        <v>0</v>
      </c>
      <c r="Z17" s="8"/>
      <c r="AA17" s="98"/>
    </row>
    <row r="18" spans="1:27" ht="21" customHeight="1">
      <c r="A18" s="91" t="s">
        <v>28</v>
      </c>
      <c r="B18" s="93">
        <f>SUM(B5:B17)</f>
        <v>38090</v>
      </c>
      <c r="C18" s="93">
        <v>13838</v>
      </c>
      <c r="D18" s="93">
        <f>C18*1000/B18</f>
        <v>363.29745339984203</v>
      </c>
      <c r="E18" s="93">
        <f>SUM(E5:E17)</f>
        <v>33440</v>
      </c>
      <c r="F18" s="93">
        <v>12374</v>
      </c>
      <c r="G18" s="93"/>
      <c r="H18" s="93">
        <f>SUM(H5:H17)</f>
        <v>16000</v>
      </c>
      <c r="I18" s="97">
        <v>5919</v>
      </c>
      <c r="J18" s="95">
        <v>0</v>
      </c>
      <c r="K18" s="95">
        <v>0</v>
      </c>
      <c r="L18" s="95">
        <f>SUM(L5:L17)</f>
        <v>17440.419999999998</v>
      </c>
      <c r="M18" s="97">
        <v>6455</v>
      </c>
      <c r="N18" s="95">
        <f>SUM(N5:N17)</f>
        <v>4450</v>
      </c>
      <c r="O18" s="95">
        <f>SUM(O5:O17)</f>
        <v>1424</v>
      </c>
      <c r="P18" s="95"/>
      <c r="Q18" s="95">
        <v>0</v>
      </c>
      <c r="R18" s="95">
        <v>0</v>
      </c>
      <c r="S18" s="95">
        <v>0</v>
      </c>
      <c r="T18" s="95">
        <v>0</v>
      </c>
      <c r="U18" s="95">
        <f>SUM(U5:U17)</f>
        <v>200</v>
      </c>
      <c r="V18" s="95">
        <v>40</v>
      </c>
      <c r="W18" s="91">
        <v>0</v>
      </c>
      <c r="X18" s="91">
        <v>0</v>
      </c>
      <c r="Z18" s="8"/>
    </row>
    <row r="19" spans="1:27" ht="21" customHeight="1">
      <c r="A19" s="116" t="s">
        <v>29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</row>
    <row r="20" spans="1:27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</row>
  </sheetData>
  <mergeCells count="17">
    <mergeCell ref="A19:U20"/>
    <mergeCell ref="A1:X1"/>
    <mergeCell ref="O2:X2"/>
    <mergeCell ref="B3:C3"/>
    <mergeCell ref="E3:F3"/>
    <mergeCell ref="H3:I3"/>
    <mergeCell ref="J3:K3"/>
    <mergeCell ref="L3:M3"/>
    <mergeCell ref="N3:O3"/>
    <mergeCell ref="Q3:R3"/>
    <mergeCell ref="S3:T3"/>
    <mergeCell ref="U3:V3"/>
    <mergeCell ref="W3:X3"/>
    <mergeCell ref="A3:A4"/>
    <mergeCell ref="D3:D4"/>
    <mergeCell ref="G3:G4"/>
    <mergeCell ref="P3:P4"/>
  </mergeCells>
  <phoneticPr fontId="27" type="noConversion"/>
  <pageMargins left="0.196527777777778" right="0.196527777777778" top="0.75138888888888899" bottom="0.75138888888888899" header="0.29861111111111099" footer="0.298611111111110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26"/>
  <sheetViews>
    <sheetView zoomScale="90" zoomScaleNormal="90" workbookViewId="0">
      <selection activeCell="C37" sqref="C37"/>
    </sheetView>
  </sheetViews>
  <sheetFormatPr defaultColWidth="9" defaultRowHeight="13.5"/>
  <cols>
    <col min="1" max="1" width="7.625" customWidth="1"/>
    <col min="2" max="2" width="8.375" customWidth="1"/>
    <col min="3" max="3" width="9.25" customWidth="1"/>
    <col min="4" max="4" width="6.875" customWidth="1"/>
    <col min="5" max="5" width="7" customWidth="1"/>
    <col min="6" max="6" width="6.75" customWidth="1"/>
    <col min="7" max="7" width="6.375" customWidth="1"/>
    <col min="8" max="8" width="6.75" customWidth="1"/>
    <col min="9" max="9" width="6.875" customWidth="1"/>
    <col min="10" max="10" width="4.625" customWidth="1"/>
    <col min="11" max="11" width="7" customWidth="1"/>
    <col min="12" max="14" width="6.375" customWidth="1"/>
    <col min="15" max="16" width="6.125" customWidth="1"/>
    <col min="17" max="17" width="5.625" customWidth="1"/>
    <col min="18" max="18" width="4.875" customWidth="1"/>
    <col min="19" max="19" width="4.75" customWidth="1"/>
    <col min="20" max="22" width="5.625" customWidth="1"/>
    <col min="23" max="24" width="5.125" customWidth="1"/>
  </cols>
  <sheetData>
    <row r="1" spans="1:27" ht="18.75">
      <c r="A1" s="109" t="s">
        <v>58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7" ht="21" customHeight="1">
      <c r="A2" s="129" t="s">
        <v>59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7" ht="24" customHeight="1">
      <c r="A3" s="114" t="s">
        <v>3</v>
      </c>
      <c r="B3" s="112" t="s">
        <v>4</v>
      </c>
      <c r="C3" s="112"/>
      <c r="D3" s="115" t="s">
        <v>5</v>
      </c>
      <c r="E3" s="112" t="s">
        <v>6</v>
      </c>
      <c r="F3" s="112"/>
      <c r="G3" s="115" t="s">
        <v>7</v>
      </c>
      <c r="H3" s="112" t="s">
        <v>8</v>
      </c>
      <c r="I3" s="112"/>
      <c r="J3" s="113" t="s">
        <v>33</v>
      </c>
      <c r="K3" s="113"/>
      <c r="L3" s="113" t="s">
        <v>9</v>
      </c>
      <c r="M3" s="113"/>
      <c r="N3" s="113" t="s">
        <v>10</v>
      </c>
      <c r="O3" s="113"/>
      <c r="P3" s="119" t="s">
        <v>11</v>
      </c>
      <c r="Q3" s="113" t="s">
        <v>12</v>
      </c>
      <c r="R3" s="113"/>
      <c r="S3" s="113" t="s">
        <v>13</v>
      </c>
      <c r="T3" s="113"/>
      <c r="U3" s="113" t="s">
        <v>14</v>
      </c>
      <c r="V3" s="113"/>
      <c r="W3" s="115" t="s">
        <v>15</v>
      </c>
      <c r="X3" s="115"/>
    </row>
    <row r="4" spans="1:27" ht="30.95" customHeight="1">
      <c r="A4" s="114"/>
      <c r="B4" s="81" t="s">
        <v>16</v>
      </c>
      <c r="C4" s="81" t="s">
        <v>17</v>
      </c>
      <c r="D4" s="115"/>
      <c r="E4" s="82" t="s">
        <v>16</v>
      </c>
      <c r="F4" s="81" t="s">
        <v>17</v>
      </c>
      <c r="G4" s="113"/>
      <c r="H4" s="82" t="s">
        <v>16</v>
      </c>
      <c r="I4" s="81" t="s">
        <v>17</v>
      </c>
      <c r="J4" s="82" t="s">
        <v>16</v>
      </c>
      <c r="K4" s="81" t="s">
        <v>17</v>
      </c>
      <c r="L4" s="82" t="s">
        <v>16</v>
      </c>
      <c r="M4" s="81" t="s">
        <v>17</v>
      </c>
      <c r="N4" s="82" t="s">
        <v>16</v>
      </c>
      <c r="O4" s="81" t="s">
        <v>17</v>
      </c>
      <c r="P4" s="120"/>
      <c r="Q4" s="82" t="s">
        <v>16</v>
      </c>
      <c r="R4" s="81" t="s">
        <v>17</v>
      </c>
      <c r="S4" s="82" t="s">
        <v>16</v>
      </c>
      <c r="T4" s="81" t="s">
        <v>17</v>
      </c>
      <c r="U4" s="82" t="s">
        <v>16</v>
      </c>
      <c r="V4" s="81" t="s">
        <v>17</v>
      </c>
      <c r="W4" s="82" t="s">
        <v>16</v>
      </c>
      <c r="X4" s="81" t="s">
        <v>17</v>
      </c>
    </row>
    <row r="5" spans="1:27">
      <c r="A5" s="15" t="s">
        <v>60</v>
      </c>
      <c r="B5" s="83">
        <f t="shared" ref="B5:B23" si="0">E5+N5+Q5+S5+U5</f>
        <v>7610</v>
      </c>
      <c r="C5" s="83">
        <v>2908</v>
      </c>
      <c r="D5" s="83">
        <f>C5*1000/B5</f>
        <v>382.12877792378401</v>
      </c>
      <c r="E5" s="83">
        <f t="shared" ref="E5:E24" si="1">H5+L5</f>
        <v>6800</v>
      </c>
      <c r="F5" s="84">
        <f>E5*0.4</f>
        <v>2720</v>
      </c>
      <c r="G5" s="84">
        <v>400</v>
      </c>
      <c r="H5" s="85">
        <v>3400</v>
      </c>
      <c r="I5" s="85">
        <f>H5*0.4</f>
        <v>1360</v>
      </c>
      <c r="J5" s="19">
        <v>0</v>
      </c>
      <c r="K5" s="19">
        <v>0</v>
      </c>
      <c r="L5" s="85">
        <v>3400</v>
      </c>
      <c r="M5" s="85">
        <f>L5*0.4</f>
        <v>1360</v>
      </c>
      <c r="N5" s="19">
        <v>260</v>
      </c>
      <c r="O5" s="85">
        <f>N5*0.32</f>
        <v>83.2</v>
      </c>
      <c r="P5" s="85">
        <v>320</v>
      </c>
      <c r="Q5" s="19">
        <v>50</v>
      </c>
      <c r="R5" s="19">
        <f>Q5*0.1</f>
        <v>5</v>
      </c>
      <c r="S5" s="19">
        <v>0</v>
      </c>
      <c r="T5" s="19">
        <v>0</v>
      </c>
      <c r="U5" s="19">
        <v>500</v>
      </c>
      <c r="V5" s="19">
        <f>U5/5</f>
        <v>100</v>
      </c>
      <c r="W5" s="19">
        <v>0</v>
      </c>
      <c r="X5" s="19">
        <v>0</v>
      </c>
      <c r="AA5" s="8"/>
    </row>
    <row r="6" spans="1:27">
      <c r="A6" s="15" t="s">
        <v>61</v>
      </c>
      <c r="B6" s="83">
        <f t="shared" si="0"/>
        <v>8700</v>
      </c>
      <c r="C6" s="83">
        <v>3416</v>
      </c>
      <c r="D6" s="83">
        <f t="shared" ref="D6:D24" si="2">C6*1000/B6</f>
        <v>392.64367816091999</v>
      </c>
      <c r="E6" s="83">
        <f t="shared" si="1"/>
        <v>8200</v>
      </c>
      <c r="F6" s="84">
        <f t="shared" ref="F6:F23" si="3">E6*0.4</f>
        <v>3280</v>
      </c>
      <c r="G6" s="84">
        <v>400</v>
      </c>
      <c r="H6" s="85">
        <v>4100</v>
      </c>
      <c r="I6" s="85">
        <f t="shared" ref="I6:I23" si="4">H6*0.4</f>
        <v>1640</v>
      </c>
      <c r="J6" s="19">
        <v>0</v>
      </c>
      <c r="K6" s="19">
        <v>0</v>
      </c>
      <c r="L6" s="85">
        <v>4100</v>
      </c>
      <c r="M6" s="85">
        <f t="shared" ref="M6:M23" si="5">L6*0.4</f>
        <v>1640</v>
      </c>
      <c r="N6" s="19">
        <v>370</v>
      </c>
      <c r="O6" s="85">
        <f t="shared" ref="O6:O23" si="6">N6*0.32</f>
        <v>118.4</v>
      </c>
      <c r="P6" s="85">
        <v>320</v>
      </c>
      <c r="Q6" s="19">
        <v>80</v>
      </c>
      <c r="R6" s="19">
        <f t="shared" ref="R6:R23" si="7">Q6*0.1</f>
        <v>8</v>
      </c>
      <c r="S6" s="19">
        <v>0</v>
      </c>
      <c r="T6" s="19">
        <v>0</v>
      </c>
      <c r="U6" s="19">
        <v>50</v>
      </c>
      <c r="V6" s="19">
        <f t="shared" ref="V6:V23" si="8">U6/5</f>
        <v>10</v>
      </c>
      <c r="W6" s="19">
        <v>0</v>
      </c>
      <c r="X6" s="19">
        <v>0</v>
      </c>
      <c r="AA6" s="8"/>
    </row>
    <row r="7" spans="1:27">
      <c r="A7" s="15" t="s">
        <v>62</v>
      </c>
      <c r="B7" s="83">
        <f t="shared" si="0"/>
        <v>10360</v>
      </c>
      <c r="C7" s="83">
        <v>4054</v>
      </c>
      <c r="D7" s="83">
        <f t="shared" si="2"/>
        <v>391.31274131274103</v>
      </c>
      <c r="E7" s="83">
        <f t="shared" si="1"/>
        <v>9600</v>
      </c>
      <c r="F7" s="84">
        <f t="shared" si="3"/>
        <v>3840</v>
      </c>
      <c r="G7" s="84">
        <v>400</v>
      </c>
      <c r="H7" s="85">
        <v>4800</v>
      </c>
      <c r="I7" s="85">
        <f t="shared" si="4"/>
        <v>1920</v>
      </c>
      <c r="J7" s="19">
        <v>0</v>
      </c>
      <c r="K7" s="19">
        <v>0</v>
      </c>
      <c r="L7" s="85">
        <v>4800</v>
      </c>
      <c r="M7" s="85">
        <f t="shared" si="5"/>
        <v>1920</v>
      </c>
      <c r="N7" s="19">
        <v>530</v>
      </c>
      <c r="O7" s="85">
        <f t="shared" si="6"/>
        <v>169.6</v>
      </c>
      <c r="P7" s="85">
        <v>320</v>
      </c>
      <c r="Q7" s="19">
        <v>80</v>
      </c>
      <c r="R7" s="19">
        <f t="shared" si="7"/>
        <v>8</v>
      </c>
      <c r="S7" s="19">
        <v>30</v>
      </c>
      <c r="T7" s="19">
        <f>S7*0.4</f>
        <v>12</v>
      </c>
      <c r="U7" s="19">
        <v>120</v>
      </c>
      <c r="V7" s="19">
        <f t="shared" si="8"/>
        <v>24</v>
      </c>
      <c r="W7" s="19">
        <v>0</v>
      </c>
      <c r="X7" s="19">
        <v>0</v>
      </c>
      <c r="AA7" s="8"/>
    </row>
    <row r="8" spans="1:27">
      <c r="A8" s="15" t="s">
        <v>63</v>
      </c>
      <c r="B8" s="83">
        <f t="shared" si="0"/>
        <v>10691</v>
      </c>
      <c r="C8" s="86">
        <v>4192</v>
      </c>
      <c r="D8" s="83">
        <f t="shared" si="2"/>
        <v>392.10550930689402</v>
      </c>
      <c r="E8" s="83">
        <f t="shared" si="1"/>
        <v>10000</v>
      </c>
      <c r="F8" s="84">
        <f t="shared" si="3"/>
        <v>4000</v>
      </c>
      <c r="G8" s="84">
        <v>400</v>
      </c>
      <c r="H8" s="85">
        <v>5000</v>
      </c>
      <c r="I8" s="85">
        <f t="shared" si="4"/>
        <v>2000</v>
      </c>
      <c r="J8" s="19">
        <v>0</v>
      </c>
      <c r="K8" s="19">
        <v>0</v>
      </c>
      <c r="L8" s="85">
        <v>5000</v>
      </c>
      <c r="M8" s="85">
        <f t="shared" si="5"/>
        <v>2000</v>
      </c>
      <c r="N8" s="19">
        <v>510</v>
      </c>
      <c r="O8" s="85">
        <f t="shared" si="6"/>
        <v>163.19999999999999</v>
      </c>
      <c r="P8" s="85">
        <v>320</v>
      </c>
      <c r="Q8" s="19">
        <v>80</v>
      </c>
      <c r="R8" s="19">
        <f t="shared" si="7"/>
        <v>8</v>
      </c>
      <c r="S8" s="19">
        <v>1</v>
      </c>
      <c r="T8" s="19">
        <f>S8*0.4</f>
        <v>0.4</v>
      </c>
      <c r="U8" s="19">
        <v>100</v>
      </c>
      <c r="V8" s="19">
        <f t="shared" si="8"/>
        <v>20</v>
      </c>
      <c r="W8" s="19">
        <v>0</v>
      </c>
      <c r="X8" s="19">
        <v>0</v>
      </c>
      <c r="AA8" s="8"/>
    </row>
    <row r="9" spans="1:27">
      <c r="A9" s="15" t="s">
        <v>64</v>
      </c>
      <c r="B9" s="83">
        <f t="shared" si="0"/>
        <v>10215</v>
      </c>
      <c r="C9" s="86">
        <v>4051</v>
      </c>
      <c r="D9" s="83">
        <f t="shared" si="2"/>
        <v>396.57366617718998</v>
      </c>
      <c r="E9" s="83">
        <f t="shared" si="1"/>
        <v>10000</v>
      </c>
      <c r="F9" s="84">
        <f t="shared" si="3"/>
        <v>4000</v>
      </c>
      <c r="G9" s="84">
        <v>400</v>
      </c>
      <c r="H9" s="85">
        <v>5000</v>
      </c>
      <c r="I9" s="85">
        <f t="shared" si="4"/>
        <v>2000</v>
      </c>
      <c r="J9" s="19">
        <v>0</v>
      </c>
      <c r="K9" s="19">
        <v>0</v>
      </c>
      <c r="L9" s="85">
        <v>5000</v>
      </c>
      <c r="M9" s="85">
        <f t="shared" si="5"/>
        <v>2000</v>
      </c>
      <c r="N9" s="19">
        <v>110</v>
      </c>
      <c r="O9" s="85">
        <f t="shared" si="6"/>
        <v>35.200000000000003</v>
      </c>
      <c r="P9" s="85">
        <v>320</v>
      </c>
      <c r="Q9" s="19">
        <v>50</v>
      </c>
      <c r="R9" s="19">
        <f t="shared" si="7"/>
        <v>5</v>
      </c>
      <c r="S9" s="19">
        <v>0</v>
      </c>
      <c r="T9" s="19">
        <f>S9*0.4</f>
        <v>0</v>
      </c>
      <c r="U9" s="19">
        <v>55</v>
      </c>
      <c r="V9" s="19">
        <f t="shared" si="8"/>
        <v>11</v>
      </c>
      <c r="W9" s="19">
        <v>0</v>
      </c>
      <c r="X9" s="19">
        <v>0</v>
      </c>
      <c r="AA9" s="8"/>
    </row>
    <row r="10" spans="1:27">
      <c r="A10" s="15" t="s">
        <v>65</v>
      </c>
      <c r="B10" s="83">
        <f t="shared" si="0"/>
        <v>4343</v>
      </c>
      <c r="C10" s="86">
        <v>1710</v>
      </c>
      <c r="D10" s="83">
        <f t="shared" si="2"/>
        <v>393.73704812341703</v>
      </c>
      <c r="E10" s="83">
        <f t="shared" si="1"/>
        <v>4200</v>
      </c>
      <c r="F10" s="84">
        <f t="shared" si="3"/>
        <v>1680</v>
      </c>
      <c r="G10" s="84">
        <v>400</v>
      </c>
      <c r="H10" s="85">
        <v>2100</v>
      </c>
      <c r="I10" s="85">
        <f t="shared" si="4"/>
        <v>840</v>
      </c>
      <c r="J10" s="19">
        <v>0</v>
      </c>
      <c r="K10" s="19">
        <v>0</v>
      </c>
      <c r="L10" s="85">
        <v>2100</v>
      </c>
      <c r="M10" s="85">
        <f t="shared" si="5"/>
        <v>840</v>
      </c>
      <c r="N10" s="19">
        <v>55</v>
      </c>
      <c r="O10" s="85">
        <f t="shared" si="6"/>
        <v>17.600000000000001</v>
      </c>
      <c r="P10" s="85">
        <v>320</v>
      </c>
      <c r="Q10" s="19">
        <v>50</v>
      </c>
      <c r="R10" s="19">
        <f t="shared" si="7"/>
        <v>5</v>
      </c>
      <c r="S10" s="19">
        <v>3</v>
      </c>
      <c r="T10" s="88">
        <v>0.8</v>
      </c>
      <c r="U10" s="19">
        <v>35</v>
      </c>
      <c r="V10" s="19">
        <f t="shared" si="8"/>
        <v>7</v>
      </c>
      <c r="W10" s="19">
        <v>0</v>
      </c>
      <c r="X10" s="19">
        <v>0</v>
      </c>
      <c r="AA10" s="8"/>
    </row>
    <row r="11" spans="1:27">
      <c r="A11" s="15" t="s">
        <v>66</v>
      </c>
      <c r="B11" s="83">
        <f t="shared" si="0"/>
        <v>9430</v>
      </c>
      <c r="C11" s="86">
        <v>3732</v>
      </c>
      <c r="D11" s="83">
        <f t="shared" si="2"/>
        <v>395.75821845175</v>
      </c>
      <c r="E11" s="83">
        <f t="shared" si="1"/>
        <v>9200</v>
      </c>
      <c r="F11" s="84">
        <f t="shared" si="3"/>
        <v>3680</v>
      </c>
      <c r="G11" s="84">
        <v>400</v>
      </c>
      <c r="H11" s="85">
        <v>4600</v>
      </c>
      <c r="I11" s="85">
        <f t="shared" si="4"/>
        <v>1840</v>
      </c>
      <c r="J11" s="19">
        <v>0</v>
      </c>
      <c r="K11" s="19">
        <v>0</v>
      </c>
      <c r="L11" s="85">
        <v>4600</v>
      </c>
      <c r="M11" s="85">
        <f t="shared" si="5"/>
        <v>1840</v>
      </c>
      <c r="N11" s="19">
        <v>120</v>
      </c>
      <c r="O11" s="85">
        <f t="shared" si="6"/>
        <v>38.4</v>
      </c>
      <c r="P11" s="85">
        <v>320</v>
      </c>
      <c r="Q11" s="19">
        <v>80</v>
      </c>
      <c r="R11" s="19">
        <f t="shared" si="7"/>
        <v>8</v>
      </c>
      <c r="S11" s="19">
        <v>0</v>
      </c>
      <c r="T11" s="19">
        <f t="shared" ref="T11:T20" si="9">S11*0.4</f>
        <v>0</v>
      </c>
      <c r="U11" s="19">
        <v>30</v>
      </c>
      <c r="V11" s="19">
        <f t="shared" si="8"/>
        <v>6</v>
      </c>
      <c r="W11" s="19">
        <v>0</v>
      </c>
      <c r="X11" s="19">
        <v>0</v>
      </c>
      <c r="AA11" s="8"/>
    </row>
    <row r="12" spans="1:27">
      <c r="A12" s="15" t="s">
        <v>67</v>
      </c>
      <c r="B12" s="83">
        <f t="shared" si="0"/>
        <v>6375</v>
      </c>
      <c r="C12" s="86">
        <v>2519</v>
      </c>
      <c r="D12" s="83">
        <f t="shared" si="2"/>
        <v>395.137254901961</v>
      </c>
      <c r="E12" s="83">
        <f t="shared" si="1"/>
        <v>6200</v>
      </c>
      <c r="F12" s="84">
        <f t="shared" si="3"/>
        <v>2480</v>
      </c>
      <c r="G12" s="84">
        <v>400</v>
      </c>
      <c r="H12" s="85">
        <v>3100</v>
      </c>
      <c r="I12" s="85">
        <f t="shared" si="4"/>
        <v>1240</v>
      </c>
      <c r="J12" s="19">
        <v>0</v>
      </c>
      <c r="K12" s="19">
        <v>0</v>
      </c>
      <c r="L12" s="85">
        <v>3100</v>
      </c>
      <c r="M12" s="85">
        <f t="shared" si="5"/>
        <v>1240</v>
      </c>
      <c r="N12" s="19">
        <v>75</v>
      </c>
      <c r="O12" s="85">
        <f t="shared" si="6"/>
        <v>24</v>
      </c>
      <c r="P12" s="85">
        <v>320</v>
      </c>
      <c r="Q12" s="19">
        <v>50</v>
      </c>
      <c r="R12" s="19">
        <f t="shared" si="7"/>
        <v>5</v>
      </c>
      <c r="S12" s="19">
        <v>0</v>
      </c>
      <c r="T12" s="19">
        <f t="shared" si="9"/>
        <v>0</v>
      </c>
      <c r="U12" s="19">
        <v>50</v>
      </c>
      <c r="V12" s="19">
        <f t="shared" si="8"/>
        <v>10</v>
      </c>
      <c r="W12" s="19">
        <v>0</v>
      </c>
      <c r="X12" s="19">
        <v>0</v>
      </c>
      <c r="AA12" s="8"/>
    </row>
    <row r="13" spans="1:27">
      <c r="A13" s="15" t="s">
        <v>68</v>
      </c>
      <c r="B13" s="83">
        <f t="shared" si="0"/>
        <v>1420</v>
      </c>
      <c r="C13" s="86">
        <v>536</v>
      </c>
      <c r="D13" s="83">
        <f t="shared" si="2"/>
        <v>377.46478873239403</v>
      </c>
      <c r="E13" s="83">
        <f t="shared" si="1"/>
        <v>1160</v>
      </c>
      <c r="F13" s="84">
        <f t="shared" si="3"/>
        <v>464</v>
      </c>
      <c r="G13" s="84">
        <v>400</v>
      </c>
      <c r="H13" s="85">
        <v>580</v>
      </c>
      <c r="I13" s="85">
        <f t="shared" si="4"/>
        <v>232</v>
      </c>
      <c r="J13" s="19">
        <v>0</v>
      </c>
      <c r="K13" s="19">
        <v>0</v>
      </c>
      <c r="L13" s="85">
        <v>580</v>
      </c>
      <c r="M13" s="85">
        <f t="shared" si="5"/>
        <v>232</v>
      </c>
      <c r="N13" s="19">
        <v>195</v>
      </c>
      <c r="O13" s="85">
        <f t="shared" si="6"/>
        <v>62.4</v>
      </c>
      <c r="P13" s="85">
        <v>320</v>
      </c>
      <c r="Q13" s="19">
        <v>30</v>
      </c>
      <c r="R13" s="19">
        <f t="shared" si="7"/>
        <v>3</v>
      </c>
      <c r="S13" s="19">
        <v>0</v>
      </c>
      <c r="T13" s="19">
        <f t="shared" si="9"/>
        <v>0</v>
      </c>
      <c r="U13" s="19">
        <v>35</v>
      </c>
      <c r="V13" s="19">
        <f t="shared" si="8"/>
        <v>7</v>
      </c>
      <c r="W13" s="19">
        <v>0</v>
      </c>
      <c r="X13" s="19">
        <v>0</v>
      </c>
      <c r="AA13" s="8"/>
    </row>
    <row r="14" spans="1:27">
      <c r="A14" s="15" t="s">
        <v>69</v>
      </c>
      <c r="B14" s="83">
        <f t="shared" si="0"/>
        <v>8430</v>
      </c>
      <c r="C14" s="86">
        <v>3328</v>
      </c>
      <c r="D14" s="83">
        <f t="shared" si="2"/>
        <v>394.78054567022502</v>
      </c>
      <c r="E14" s="83">
        <f t="shared" si="1"/>
        <v>8200</v>
      </c>
      <c r="F14" s="84">
        <f t="shared" si="3"/>
        <v>3280</v>
      </c>
      <c r="G14" s="84">
        <v>400</v>
      </c>
      <c r="H14" s="85">
        <v>4100</v>
      </c>
      <c r="I14" s="85">
        <f t="shared" si="4"/>
        <v>1640</v>
      </c>
      <c r="J14" s="19">
        <v>0</v>
      </c>
      <c r="K14" s="19">
        <v>0</v>
      </c>
      <c r="L14" s="85">
        <v>4100</v>
      </c>
      <c r="M14" s="85">
        <f t="shared" si="5"/>
        <v>1640</v>
      </c>
      <c r="N14" s="19">
        <v>90</v>
      </c>
      <c r="O14" s="85">
        <f t="shared" si="6"/>
        <v>28.8</v>
      </c>
      <c r="P14" s="85">
        <v>320</v>
      </c>
      <c r="Q14" s="19">
        <v>90</v>
      </c>
      <c r="R14" s="19">
        <f t="shared" si="7"/>
        <v>9</v>
      </c>
      <c r="S14" s="19">
        <v>0</v>
      </c>
      <c r="T14" s="19">
        <f t="shared" si="9"/>
        <v>0</v>
      </c>
      <c r="U14" s="19">
        <v>50</v>
      </c>
      <c r="V14" s="19">
        <f t="shared" si="8"/>
        <v>10</v>
      </c>
      <c r="W14" s="19">
        <v>0</v>
      </c>
      <c r="X14" s="19">
        <v>0</v>
      </c>
      <c r="AA14" s="8"/>
    </row>
    <row r="15" spans="1:27">
      <c r="A15" s="15" t="s">
        <v>70</v>
      </c>
      <c r="B15" s="83">
        <f t="shared" si="0"/>
        <v>9230</v>
      </c>
      <c r="C15" s="86">
        <v>3569</v>
      </c>
      <c r="D15" s="83">
        <f t="shared" si="2"/>
        <v>386.673889490791</v>
      </c>
      <c r="E15" s="83">
        <f t="shared" si="1"/>
        <v>8600</v>
      </c>
      <c r="F15" s="84">
        <f t="shared" si="3"/>
        <v>3440</v>
      </c>
      <c r="G15" s="84">
        <v>400</v>
      </c>
      <c r="H15" s="85">
        <v>4300</v>
      </c>
      <c r="I15" s="85">
        <f t="shared" si="4"/>
        <v>1720</v>
      </c>
      <c r="J15" s="19">
        <v>0</v>
      </c>
      <c r="K15" s="19">
        <v>0</v>
      </c>
      <c r="L15" s="85">
        <v>4300</v>
      </c>
      <c r="M15" s="85">
        <f t="shared" si="5"/>
        <v>1720</v>
      </c>
      <c r="N15" s="19">
        <v>90</v>
      </c>
      <c r="O15" s="85">
        <f t="shared" si="6"/>
        <v>28.8</v>
      </c>
      <c r="P15" s="85">
        <v>320</v>
      </c>
      <c r="Q15" s="19">
        <v>80</v>
      </c>
      <c r="R15" s="19">
        <f t="shared" si="7"/>
        <v>8</v>
      </c>
      <c r="S15" s="19">
        <v>0</v>
      </c>
      <c r="T15" s="19">
        <f t="shared" si="9"/>
        <v>0</v>
      </c>
      <c r="U15" s="19">
        <v>460</v>
      </c>
      <c r="V15" s="19">
        <f t="shared" si="8"/>
        <v>92</v>
      </c>
      <c r="W15" s="19">
        <v>0</v>
      </c>
      <c r="X15" s="19">
        <v>0</v>
      </c>
      <c r="AA15" s="8"/>
    </row>
    <row r="16" spans="1:27">
      <c r="A16" s="15" t="s">
        <v>71</v>
      </c>
      <c r="B16" s="83">
        <f t="shared" si="0"/>
        <v>12993</v>
      </c>
      <c r="C16" s="86">
        <v>5091</v>
      </c>
      <c r="D16" s="83">
        <f t="shared" si="2"/>
        <v>391.82636804433201</v>
      </c>
      <c r="E16" s="83">
        <f t="shared" si="1"/>
        <v>12400</v>
      </c>
      <c r="F16" s="84">
        <f t="shared" si="3"/>
        <v>4960</v>
      </c>
      <c r="G16" s="84">
        <v>400</v>
      </c>
      <c r="H16" s="85">
        <v>6200</v>
      </c>
      <c r="I16" s="85">
        <f t="shared" si="4"/>
        <v>2480</v>
      </c>
      <c r="J16" s="19">
        <v>0</v>
      </c>
      <c r="K16" s="19">
        <v>0</v>
      </c>
      <c r="L16" s="85">
        <v>6200</v>
      </c>
      <c r="M16" s="85">
        <f t="shared" si="5"/>
        <v>2480</v>
      </c>
      <c r="N16" s="19">
        <v>168</v>
      </c>
      <c r="O16" s="85">
        <f t="shared" si="6"/>
        <v>53.76</v>
      </c>
      <c r="P16" s="85">
        <v>320</v>
      </c>
      <c r="Q16" s="19">
        <v>80</v>
      </c>
      <c r="R16" s="19">
        <f t="shared" si="7"/>
        <v>8</v>
      </c>
      <c r="S16" s="19">
        <v>0</v>
      </c>
      <c r="T16" s="19">
        <f t="shared" si="9"/>
        <v>0</v>
      </c>
      <c r="U16" s="19">
        <v>345</v>
      </c>
      <c r="V16" s="19">
        <f t="shared" si="8"/>
        <v>69</v>
      </c>
      <c r="W16" s="19">
        <v>0</v>
      </c>
      <c r="X16" s="19">
        <v>0</v>
      </c>
      <c r="AA16" s="8"/>
    </row>
    <row r="17" spans="1:27">
      <c r="A17" s="15" t="s">
        <v>72</v>
      </c>
      <c r="B17" s="83">
        <f t="shared" si="0"/>
        <v>2415</v>
      </c>
      <c r="C17" s="86">
        <v>934</v>
      </c>
      <c r="D17" s="83">
        <f t="shared" si="2"/>
        <v>386.749482401656</v>
      </c>
      <c r="E17" s="82">
        <f t="shared" si="1"/>
        <v>2200</v>
      </c>
      <c r="F17" s="84">
        <f t="shared" si="3"/>
        <v>880</v>
      </c>
      <c r="G17" s="84">
        <v>400</v>
      </c>
      <c r="H17" s="19">
        <v>1100</v>
      </c>
      <c r="I17" s="85">
        <f t="shared" si="4"/>
        <v>440</v>
      </c>
      <c r="J17" s="19">
        <v>0</v>
      </c>
      <c r="K17" s="19">
        <v>0</v>
      </c>
      <c r="L17" s="85">
        <v>1100</v>
      </c>
      <c r="M17" s="85">
        <f t="shared" si="5"/>
        <v>440</v>
      </c>
      <c r="N17" s="19">
        <v>130</v>
      </c>
      <c r="O17" s="85">
        <f t="shared" si="6"/>
        <v>41.6</v>
      </c>
      <c r="P17" s="85">
        <v>320</v>
      </c>
      <c r="Q17" s="19">
        <v>50</v>
      </c>
      <c r="R17" s="19">
        <f t="shared" si="7"/>
        <v>5</v>
      </c>
      <c r="S17" s="19">
        <v>0</v>
      </c>
      <c r="T17" s="19">
        <f t="shared" si="9"/>
        <v>0</v>
      </c>
      <c r="U17" s="19">
        <v>35</v>
      </c>
      <c r="V17" s="19">
        <f t="shared" si="8"/>
        <v>7</v>
      </c>
      <c r="W17" s="19">
        <v>0</v>
      </c>
      <c r="X17" s="19">
        <v>0</v>
      </c>
      <c r="AA17" s="8"/>
    </row>
    <row r="18" spans="1:27">
      <c r="A18" s="15" t="s">
        <v>73</v>
      </c>
      <c r="B18" s="83">
        <f t="shared" si="0"/>
        <v>5960</v>
      </c>
      <c r="C18" s="86">
        <v>2358</v>
      </c>
      <c r="D18" s="83">
        <f t="shared" si="2"/>
        <v>395.63758389261699</v>
      </c>
      <c r="E18" s="82">
        <f t="shared" si="1"/>
        <v>5800</v>
      </c>
      <c r="F18" s="84">
        <f t="shared" si="3"/>
        <v>2320</v>
      </c>
      <c r="G18" s="84">
        <v>400</v>
      </c>
      <c r="H18" s="19">
        <v>2900</v>
      </c>
      <c r="I18" s="85">
        <f t="shared" si="4"/>
        <v>1160</v>
      </c>
      <c r="J18" s="19">
        <v>0</v>
      </c>
      <c r="K18" s="19">
        <v>0</v>
      </c>
      <c r="L18" s="85">
        <v>2900</v>
      </c>
      <c r="M18" s="85">
        <f t="shared" si="5"/>
        <v>1160</v>
      </c>
      <c r="N18" s="19">
        <v>80</v>
      </c>
      <c r="O18" s="85">
        <f t="shared" si="6"/>
        <v>25.6</v>
      </c>
      <c r="P18" s="85">
        <v>320</v>
      </c>
      <c r="Q18" s="19">
        <v>40</v>
      </c>
      <c r="R18" s="19">
        <f t="shared" si="7"/>
        <v>4</v>
      </c>
      <c r="S18" s="19">
        <v>0</v>
      </c>
      <c r="T18" s="19">
        <f t="shared" si="9"/>
        <v>0</v>
      </c>
      <c r="U18" s="19">
        <v>40</v>
      </c>
      <c r="V18" s="19">
        <f t="shared" si="8"/>
        <v>8</v>
      </c>
      <c r="W18" s="19">
        <v>0</v>
      </c>
      <c r="X18" s="19">
        <v>0</v>
      </c>
      <c r="AA18" s="8"/>
    </row>
    <row r="19" spans="1:27">
      <c r="A19" s="15" t="s">
        <v>74</v>
      </c>
      <c r="B19" s="83">
        <f t="shared" si="0"/>
        <v>5585</v>
      </c>
      <c r="C19" s="86">
        <v>2204</v>
      </c>
      <c r="D19" s="83">
        <f t="shared" si="2"/>
        <v>394.62846911369701</v>
      </c>
      <c r="E19" s="82">
        <f t="shared" si="1"/>
        <v>5400</v>
      </c>
      <c r="F19" s="84">
        <f t="shared" si="3"/>
        <v>2160</v>
      </c>
      <c r="G19" s="84">
        <v>400</v>
      </c>
      <c r="H19" s="19">
        <v>2700</v>
      </c>
      <c r="I19" s="85">
        <f t="shared" si="4"/>
        <v>1080</v>
      </c>
      <c r="J19" s="19">
        <v>0</v>
      </c>
      <c r="K19" s="19">
        <v>0</v>
      </c>
      <c r="L19" s="85">
        <v>2700</v>
      </c>
      <c r="M19" s="85">
        <f t="shared" si="5"/>
        <v>1080</v>
      </c>
      <c r="N19" s="19">
        <v>100</v>
      </c>
      <c r="O19" s="85">
        <f t="shared" si="6"/>
        <v>32</v>
      </c>
      <c r="P19" s="85">
        <v>320</v>
      </c>
      <c r="Q19" s="19">
        <v>50</v>
      </c>
      <c r="R19" s="19">
        <f t="shared" si="7"/>
        <v>5</v>
      </c>
      <c r="S19" s="19">
        <v>0</v>
      </c>
      <c r="T19" s="19">
        <f t="shared" si="9"/>
        <v>0</v>
      </c>
      <c r="U19" s="19">
        <v>35</v>
      </c>
      <c r="V19" s="19">
        <f t="shared" si="8"/>
        <v>7</v>
      </c>
      <c r="W19" s="19">
        <v>0</v>
      </c>
      <c r="X19" s="19">
        <v>0</v>
      </c>
      <c r="AA19" s="8"/>
    </row>
    <row r="20" spans="1:27">
      <c r="A20" s="15" t="s">
        <v>75</v>
      </c>
      <c r="B20" s="83">
        <f t="shared" si="0"/>
        <v>2571</v>
      </c>
      <c r="C20" s="86">
        <v>1000</v>
      </c>
      <c r="D20" s="83">
        <f t="shared" si="2"/>
        <v>388.95371450797398</v>
      </c>
      <c r="E20" s="82">
        <f t="shared" si="1"/>
        <v>2400</v>
      </c>
      <c r="F20" s="84">
        <f t="shared" si="3"/>
        <v>960</v>
      </c>
      <c r="G20" s="84">
        <v>400</v>
      </c>
      <c r="H20" s="19">
        <v>1200</v>
      </c>
      <c r="I20" s="85">
        <f t="shared" si="4"/>
        <v>480</v>
      </c>
      <c r="J20" s="19">
        <v>0</v>
      </c>
      <c r="K20" s="19">
        <v>0</v>
      </c>
      <c r="L20" s="85">
        <v>1200</v>
      </c>
      <c r="M20" s="85">
        <f t="shared" si="5"/>
        <v>480</v>
      </c>
      <c r="N20" s="19">
        <v>85</v>
      </c>
      <c r="O20" s="85">
        <f t="shared" si="6"/>
        <v>27.2</v>
      </c>
      <c r="P20" s="85">
        <v>320</v>
      </c>
      <c r="Q20" s="19">
        <v>50</v>
      </c>
      <c r="R20" s="19">
        <f t="shared" si="7"/>
        <v>5</v>
      </c>
      <c r="S20" s="19">
        <v>1</v>
      </c>
      <c r="T20" s="19">
        <f t="shared" si="9"/>
        <v>0.4</v>
      </c>
      <c r="U20" s="19">
        <v>35</v>
      </c>
      <c r="V20" s="19">
        <f t="shared" si="8"/>
        <v>7</v>
      </c>
      <c r="W20" s="19">
        <v>0</v>
      </c>
      <c r="X20" s="19">
        <v>0</v>
      </c>
      <c r="AA20" s="8"/>
    </row>
    <row r="21" spans="1:27">
      <c r="A21" s="15" t="s">
        <v>76</v>
      </c>
      <c r="B21" s="83">
        <f t="shared" si="0"/>
        <v>7627</v>
      </c>
      <c r="C21" s="86">
        <v>3026</v>
      </c>
      <c r="D21" s="83">
        <f t="shared" si="2"/>
        <v>396.74839386390499</v>
      </c>
      <c r="E21" s="82">
        <f t="shared" si="1"/>
        <v>7480</v>
      </c>
      <c r="F21" s="84">
        <f t="shared" si="3"/>
        <v>2992</v>
      </c>
      <c r="G21" s="84">
        <v>400</v>
      </c>
      <c r="H21" s="19">
        <v>3740</v>
      </c>
      <c r="I21" s="85">
        <f t="shared" si="4"/>
        <v>1496</v>
      </c>
      <c r="J21" s="19">
        <v>0</v>
      </c>
      <c r="K21" s="19">
        <v>0</v>
      </c>
      <c r="L21" s="85">
        <v>3740</v>
      </c>
      <c r="M21" s="85">
        <f t="shared" si="5"/>
        <v>1496</v>
      </c>
      <c r="N21" s="19">
        <v>72</v>
      </c>
      <c r="O21" s="85">
        <f t="shared" si="6"/>
        <v>23.04</v>
      </c>
      <c r="P21" s="85">
        <v>320</v>
      </c>
      <c r="Q21" s="19">
        <v>40</v>
      </c>
      <c r="R21" s="19">
        <f t="shared" si="7"/>
        <v>4</v>
      </c>
      <c r="S21" s="19">
        <v>0</v>
      </c>
      <c r="T21" s="19">
        <v>0</v>
      </c>
      <c r="U21" s="19">
        <v>35</v>
      </c>
      <c r="V21" s="19">
        <f t="shared" si="8"/>
        <v>7</v>
      </c>
      <c r="W21" s="19">
        <v>0</v>
      </c>
      <c r="X21" s="19">
        <v>0</v>
      </c>
      <c r="AA21" s="8"/>
    </row>
    <row r="22" spans="1:27">
      <c r="A22" s="15" t="s">
        <v>77</v>
      </c>
      <c r="B22" s="83">
        <f t="shared" si="0"/>
        <v>4435</v>
      </c>
      <c r="C22" s="86">
        <v>1752</v>
      </c>
      <c r="D22" s="83">
        <f t="shared" si="2"/>
        <v>395.03945885005601</v>
      </c>
      <c r="E22" s="82">
        <f t="shared" si="1"/>
        <v>4300</v>
      </c>
      <c r="F22" s="84">
        <f t="shared" si="3"/>
        <v>1720</v>
      </c>
      <c r="G22" s="84">
        <v>400</v>
      </c>
      <c r="H22" s="19">
        <v>2150</v>
      </c>
      <c r="I22" s="85">
        <f t="shared" si="4"/>
        <v>860</v>
      </c>
      <c r="J22" s="19">
        <v>0</v>
      </c>
      <c r="K22" s="19">
        <v>0</v>
      </c>
      <c r="L22" s="85">
        <v>2150</v>
      </c>
      <c r="M22" s="85">
        <f t="shared" si="5"/>
        <v>860</v>
      </c>
      <c r="N22" s="19">
        <v>70</v>
      </c>
      <c r="O22" s="85">
        <f t="shared" si="6"/>
        <v>22.4</v>
      </c>
      <c r="P22" s="85">
        <v>320</v>
      </c>
      <c r="Q22" s="19">
        <v>30</v>
      </c>
      <c r="R22" s="19">
        <f t="shared" si="7"/>
        <v>3</v>
      </c>
      <c r="S22" s="19">
        <v>0</v>
      </c>
      <c r="T22" s="19">
        <v>0</v>
      </c>
      <c r="U22" s="19">
        <v>35</v>
      </c>
      <c r="V22" s="19">
        <f t="shared" si="8"/>
        <v>7</v>
      </c>
      <c r="W22" s="19">
        <v>0</v>
      </c>
      <c r="X22" s="19">
        <v>0</v>
      </c>
      <c r="AA22" s="8"/>
    </row>
    <row r="23" spans="1:27">
      <c r="A23" s="15" t="s">
        <v>78</v>
      </c>
      <c r="B23" s="83">
        <f t="shared" si="0"/>
        <v>6010</v>
      </c>
      <c r="C23" s="86">
        <v>2382</v>
      </c>
      <c r="D23" s="83">
        <f t="shared" si="2"/>
        <v>396.33943427620602</v>
      </c>
      <c r="E23" s="82">
        <f t="shared" si="1"/>
        <v>5860</v>
      </c>
      <c r="F23" s="84">
        <f t="shared" si="3"/>
        <v>2344</v>
      </c>
      <c r="G23" s="84">
        <v>400</v>
      </c>
      <c r="H23" s="19">
        <v>2930</v>
      </c>
      <c r="I23" s="85">
        <f t="shared" si="4"/>
        <v>1172</v>
      </c>
      <c r="J23" s="19">
        <v>0</v>
      </c>
      <c r="K23" s="19">
        <v>0</v>
      </c>
      <c r="L23" s="85">
        <v>2930</v>
      </c>
      <c r="M23" s="85">
        <f t="shared" si="5"/>
        <v>1172</v>
      </c>
      <c r="N23" s="19">
        <v>90</v>
      </c>
      <c r="O23" s="85">
        <f t="shared" si="6"/>
        <v>28.8</v>
      </c>
      <c r="P23" s="85">
        <v>320</v>
      </c>
      <c r="Q23" s="19">
        <v>30</v>
      </c>
      <c r="R23" s="19">
        <f t="shared" si="7"/>
        <v>3</v>
      </c>
      <c r="S23" s="19">
        <v>0</v>
      </c>
      <c r="T23" s="19">
        <v>0</v>
      </c>
      <c r="U23" s="19">
        <v>30</v>
      </c>
      <c r="V23" s="19">
        <f t="shared" si="8"/>
        <v>6</v>
      </c>
      <c r="W23" s="19">
        <v>0</v>
      </c>
      <c r="X23" s="19">
        <v>0</v>
      </c>
      <c r="AA23" s="8"/>
    </row>
    <row r="24" spans="1:27" ht="24" customHeight="1">
      <c r="A24" s="15" t="s">
        <v>28</v>
      </c>
      <c r="B24" s="83">
        <f>SUM(B5:B23)</f>
        <v>134400</v>
      </c>
      <c r="C24" s="83">
        <f>SUM(C5:C23)</f>
        <v>52762</v>
      </c>
      <c r="D24" s="87">
        <f t="shared" si="2"/>
        <v>392.57440476190499</v>
      </c>
      <c r="E24" s="82">
        <f t="shared" si="1"/>
        <v>128000</v>
      </c>
      <c r="F24" s="15">
        <f>SUM(F5:F23)</f>
        <v>51200</v>
      </c>
      <c r="G24" s="15"/>
      <c r="H24" s="15">
        <f>SUM(H5:H23)</f>
        <v>64000</v>
      </c>
      <c r="I24" s="15">
        <f>SUM(I5:I23)</f>
        <v>25600</v>
      </c>
      <c r="J24" s="19">
        <v>0</v>
      </c>
      <c r="K24" s="19">
        <v>0</v>
      </c>
      <c r="L24" s="15">
        <f>SUM(L5:L23)</f>
        <v>64000</v>
      </c>
      <c r="M24" s="15">
        <f>SUM(M5:M23)</f>
        <v>25600</v>
      </c>
      <c r="N24" s="15">
        <f>SUM(N5:N23)</f>
        <v>3200</v>
      </c>
      <c r="O24" s="84">
        <f>SUM(O5:O23)</f>
        <v>1024</v>
      </c>
      <c r="P24" s="85"/>
      <c r="Q24" s="15">
        <f t="shared" ref="Q24:W24" si="10">SUM(Q5:Q23)</f>
        <v>1090</v>
      </c>
      <c r="R24" s="15">
        <f t="shared" si="10"/>
        <v>109</v>
      </c>
      <c r="S24" s="15">
        <f t="shared" si="10"/>
        <v>35</v>
      </c>
      <c r="T24" s="15">
        <f t="shared" si="10"/>
        <v>13.6</v>
      </c>
      <c r="U24" s="15">
        <f t="shared" si="10"/>
        <v>2075</v>
      </c>
      <c r="V24" s="15">
        <f t="shared" si="10"/>
        <v>415</v>
      </c>
      <c r="W24" s="15">
        <f t="shared" si="10"/>
        <v>0</v>
      </c>
      <c r="X24" s="15">
        <v>0</v>
      </c>
    </row>
    <row r="25" spans="1:27">
      <c r="A25" s="116" t="s">
        <v>29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1:27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</sheetData>
  <autoFilter ref="A1:AA27">
    <extLst/>
  </autoFilter>
  <mergeCells count="17">
    <mergeCell ref="A25:X26"/>
    <mergeCell ref="A1:X1"/>
    <mergeCell ref="A2:X2"/>
    <mergeCell ref="B3:C3"/>
    <mergeCell ref="E3:F3"/>
    <mergeCell ref="H3:I3"/>
    <mergeCell ref="J3:K3"/>
    <mergeCell ref="L3:M3"/>
    <mergeCell ref="N3:O3"/>
    <mergeCell ref="Q3:R3"/>
    <mergeCell ref="S3:T3"/>
    <mergeCell ref="U3:V3"/>
    <mergeCell ref="W3:X3"/>
    <mergeCell ref="A3:A4"/>
    <mergeCell ref="D3:D4"/>
    <mergeCell ref="G3:G4"/>
    <mergeCell ref="P3:P4"/>
  </mergeCells>
  <phoneticPr fontId="27" type="noConversion"/>
  <pageMargins left="0.196527777777778" right="0.196527777777778" top="0.75138888888888899" bottom="0.75138888888888899" header="0.29861111111111099" footer="0.298611111111110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9"/>
  <sheetViews>
    <sheetView zoomScale="90" zoomScaleNormal="90" workbookViewId="0">
      <selection activeCell="H23" sqref="H23"/>
    </sheetView>
  </sheetViews>
  <sheetFormatPr defaultColWidth="9" defaultRowHeight="13.5"/>
  <cols>
    <col min="1" max="1" width="6.875" customWidth="1"/>
    <col min="2" max="2" width="9.25" customWidth="1"/>
    <col min="3" max="3" width="6.75" customWidth="1"/>
    <col min="4" max="4" width="9.375" customWidth="1"/>
    <col min="5" max="6" width="6.875" customWidth="1"/>
    <col min="7" max="7" width="7.125" customWidth="1"/>
    <col min="8" max="9" width="6" customWidth="1"/>
    <col min="10" max="10" width="3.375" customWidth="1"/>
    <col min="11" max="11" width="4.375" customWidth="1"/>
    <col min="12" max="12" width="6.5" customWidth="1"/>
    <col min="13" max="14" width="5.875" customWidth="1"/>
    <col min="15" max="15" width="6.625" customWidth="1"/>
    <col min="16" max="16" width="5.375" customWidth="1"/>
    <col min="17" max="22" width="4.375" customWidth="1"/>
    <col min="23" max="24" width="5.125" customWidth="1"/>
    <col min="27" max="27" width="9.375"/>
  </cols>
  <sheetData>
    <row r="1" spans="1:24" ht="18.75">
      <c r="A1" s="109" t="s">
        <v>58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>
      <c r="A2" s="130" t="s">
        <v>79</v>
      </c>
      <c r="B2" s="130"/>
      <c r="C2" s="130"/>
      <c r="D2" s="130"/>
      <c r="E2" s="130"/>
      <c r="F2" s="130"/>
      <c r="G2" s="66"/>
      <c r="H2" s="67"/>
      <c r="I2" s="75"/>
      <c r="J2" s="67"/>
      <c r="K2" s="67"/>
      <c r="L2" s="67"/>
      <c r="M2" s="67"/>
      <c r="N2" s="75"/>
      <c r="O2" s="111" t="s">
        <v>2</v>
      </c>
      <c r="P2" s="111"/>
      <c r="Q2" s="111"/>
      <c r="R2" s="111"/>
      <c r="S2" s="111"/>
      <c r="T2" s="111"/>
      <c r="U2" s="111"/>
      <c r="V2" s="111"/>
      <c r="W2" s="111"/>
      <c r="X2" s="111"/>
    </row>
    <row r="3" spans="1:24" ht="36.950000000000003" customHeight="1">
      <c r="A3" s="137" t="s">
        <v>3</v>
      </c>
      <c r="B3" s="131" t="s">
        <v>4</v>
      </c>
      <c r="C3" s="131"/>
      <c r="D3" s="138" t="s">
        <v>5</v>
      </c>
      <c r="E3" s="131" t="s">
        <v>6</v>
      </c>
      <c r="F3" s="131"/>
      <c r="G3" s="138" t="s">
        <v>7</v>
      </c>
      <c r="H3" s="131" t="s">
        <v>8</v>
      </c>
      <c r="I3" s="132"/>
      <c r="J3" s="133" t="s">
        <v>33</v>
      </c>
      <c r="K3" s="133"/>
      <c r="L3" s="133" t="s">
        <v>9</v>
      </c>
      <c r="M3" s="133"/>
      <c r="N3" s="134" t="s">
        <v>10</v>
      </c>
      <c r="O3" s="133"/>
      <c r="P3" s="140" t="s">
        <v>11</v>
      </c>
      <c r="Q3" s="133" t="s">
        <v>12</v>
      </c>
      <c r="R3" s="133"/>
      <c r="S3" s="133" t="s">
        <v>13</v>
      </c>
      <c r="T3" s="133"/>
      <c r="U3" s="133" t="s">
        <v>14</v>
      </c>
      <c r="V3" s="133"/>
      <c r="W3" s="133" t="s">
        <v>15</v>
      </c>
      <c r="X3" s="133"/>
    </row>
    <row r="4" spans="1:24" ht="51" customHeight="1">
      <c r="A4" s="137"/>
      <c r="B4" s="68" t="s">
        <v>16</v>
      </c>
      <c r="C4" s="68" t="s">
        <v>17</v>
      </c>
      <c r="D4" s="138"/>
      <c r="E4" s="69" t="s">
        <v>16</v>
      </c>
      <c r="F4" s="68" t="s">
        <v>17</v>
      </c>
      <c r="G4" s="139"/>
      <c r="H4" s="69" t="s">
        <v>16</v>
      </c>
      <c r="I4" s="76" t="s">
        <v>17</v>
      </c>
      <c r="J4" s="69" t="s">
        <v>16</v>
      </c>
      <c r="K4" s="68" t="s">
        <v>17</v>
      </c>
      <c r="L4" s="69" t="s">
        <v>16</v>
      </c>
      <c r="M4" s="68" t="s">
        <v>17</v>
      </c>
      <c r="N4" s="77" t="s">
        <v>16</v>
      </c>
      <c r="O4" s="68" t="s">
        <v>17</v>
      </c>
      <c r="P4" s="141"/>
      <c r="Q4" s="69" t="s">
        <v>16</v>
      </c>
      <c r="R4" s="68" t="s">
        <v>17</v>
      </c>
      <c r="S4" s="69" t="s">
        <v>16</v>
      </c>
      <c r="T4" s="68" t="s">
        <v>17</v>
      </c>
      <c r="U4" s="69" t="s">
        <v>16</v>
      </c>
      <c r="V4" s="68" t="s">
        <v>17</v>
      </c>
      <c r="W4" s="69" t="s">
        <v>16</v>
      </c>
      <c r="X4" s="68" t="s">
        <v>17</v>
      </c>
    </row>
    <row r="5" spans="1:24" ht="20.100000000000001" customHeight="1">
      <c r="A5" s="71" t="s">
        <v>80</v>
      </c>
      <c r="B5" s="72">
        <f t="shared" ref="B5:B16" si="0">E5+N5+Q5+S5+U5+W5</f>
        <v>7475</v>
      </c>
      <c r="C5" s="73">
        <f>F5+O5+R5+V5+X5</f>
        <v>2587</v>
      </c>
      <c r="D5" s="73">
        <f>C5/B5*1000</f>
        <v>346.08695652173901</v>
      </c>
      <c r="E5" s="72">
        <f t="shared" ref="E5:E16" si="1">H5+L5</f>
        <v>6680</v>
      </c>
      <c r="F5" s="72">
        <v>2339</v>
      </c>
      <c r="G5" s="72">
        <v>350</v>
      </c>
      <c r="H5" s="74">
        <v>3330</v>
      </c>
      <c r="I5" s="78">
        <f>H5*0.35</f>
        <v>1165.5</v>
      </c>
      <c r="J5" s="78">
        <v>0</v>
      </c>
      <c r="K5" s="78">
        <v>0</v>
      </c>
      <c r="L5" s="74">
        <v>3350</v>
      </c>
      <c r="M5" s="78">
        <f>L5*0.35</f>
        <v>1172.5</v>
      </c>
      <c r="N5" s="78">
        <v>755</v>
      </c>
      <c r="O5" s="78">
        <v>242</v>
      </c>
      <c r="P5" s="78">
        <v>320</v>
      </c>
      <c r="Q5" s="70">
        <v>0</v>
      </c>
      <c r="R5" s="70">
        <v>0</v>
      </c>
      <c r="S5" s="70">
        <v>0</v>
      </c>
      <c r="T5" s="70">
        <v>0</v>
      </c>
      <c r="U5" s="70">
        <v>0</v>
      </c>
      <c r="V5" s="70">
        <v>0</v>
      </c>
      <c r="W5" s="70">
        <v>40</v>
      </c>
      <c r="X5" s="70">
        <f>W5*0.15</f>
        <v>6</v>
      </c>
    </row>
    <row r="6" spans="1:24" ht="20.100000000000001" customHeight="1">
      <c r="A6" s="71" t="s">
        <v>81</v>
      </c>
      <c r="B6" s="72">
        <f t="shared" si="0"/>
        <v>1605</v>
      </c>
      <c r="C6" s="73">
        <f t="shared" ref="C6:C16" si="2">F6+O6+R6+V6+X6</f>
        <v>533.25</v>
      </c>
      <c r="D6" s="73">
        <f t="shared" ref="D6:D17" si="3">C6/B6*1000</f>
        <v>332.24299065420598</v>
      </c>
      <c r="E6" s="72">
        <f t="shared" si="1"/>
        <v>815</v>
      </c>
      <c r="F6" s="72">
        <f t="shared" ref="F6:F16" si="4">I6+M6</f>
        <v>285.25</v>
      </c>
      <c r="G6" s="72">
        <v>350</v>
      </c>
      <c r="H6" s="74">
        <v>400</v>
      </c>
      <c r="I6" s="78">
        <f t="shared" ref="I6:I16" si="5">H6*0.35</f>
        <v>140</v>
      </c>
      <c r="J6" s="78">
        <v>0</v>
      </c>
      <c r="K6" s="78">
        <v>0</v>
      </c>
      <c r="L6" s="74">
        <v>415</v>
      </c>
      <c r="M6" s="78">
        <f t="shared" ref="M6:M16" si="6">L6*0.35</f>
        <v>145.25</v>
      </c>
      <c r="N6" s="78">
        <v>760</v>
      </c>
      <c r="O6" s="78">
        <v>243</v>
      </c>
      <c r="P6" s="78">
        <v>320</v>
      </c>
      <c r="Q6" s="70">
        <v>0</v>
      </c>
      <c r="R6" s="70">
        <v>0</v>
      </c>
      <c r="S6" s="70">
        <v>0</v>
      </c>
      <c r="T6" s="70">
        <v>0</v>
      </c>
      <c r="U6" s="70">
        <v>0</v>
      </c>
      <c r="V6" s="70">
        <v>0</v>
      </c>
      <c r="W6" s="70">
        <v>30</v>
      </c>
      <c r="X6" s="70">
        <v>5</v>
      </c>
    </row>
    <row r="7" spans="1:24" ht="20.100000000000001" customHeight="1">
      <c r="A7" s="71" t="s">
        <v>82</v>
      </c>
      <c r="B7" s="72">
        <f t="shared" si="0"/>
        <v>3559</v>
      </c>
      <c r="C7" s="73">
        <v>1223</v>
      </c>
      <c r="D7" s="73">
        <f t="shared" si="3"/>
        <v>343.63585276763098</v>
      </c>
      <c r="E7" s="72">
        <f t="shared" si="1"/>
        <v>3050</v>
      </c>
      <c r="F7" s="72">
        <f t="shared" si="4"/>
        <v>1067.5</v>
      </c>
      <c r="G7" s="72">
        <v>350</v>
      </c>
      <c r="H7" s="74">
        <v>1500</v>
      </c>
      <c r="I7" s="78">
        <f t="shared" si="5"/>
        <v>525</v>
      </c>
      <c r="J7" s="78">
        <v>0</v>
      </c>
      <c r="K7" s="78">
        <v>0</v>
      </c>
      <c r="L7" s="74">
        <v>1550</v>
      </c>
      <c r="M7" s="78">
        <f t="shared" si="6"/>
        <v>542.5</v>
      </c>
      <c r="N7" s="78">
        <v>460</v>
      </c>
      <c r="O7" s="78">
        <v>147</v>
      </c>
      <c r="P7" s="78">
        <v>320</v>
      </c>
      <c r="Q7" s="70">
        <v>0</v>
      </c>
      <c r="R7" s="70">
        <v>0</v>
      </c>
      <c r="S7" s="70">
        <v>0</v>
      </c>
      <c r="T7" s="70">
        <v>0</v>
      </c>
      <c r="U7" s="70">
        <v>4</v>
      </c>
      <c r="V7" s="70">
        <v>1</v>
      </c>
      <c r="W7" s="70">
        <v>45</v>
      </c>
      <c r="X7" s="70">
        <v>7</v>
      </c>
    </row>
    <row r="8" spans="1:24" ht="20.100000000000001" customHeight="1">
      <c r="A8" s="71" t="s">
        <v>83</v>
      </c>
      <c r="B8" s="72">
        <v>6045</v>
      </c>
      <c r="C8" s="73">
        <v>2096</v>
      </c>
      <c r="D8" s="73">
        <v>347</v>
      </c>
      <c r="E8" s="72">
        <f t="shared" si="1"/>
        <v>5535</v>
      </c>
      <c r="F8" s="72">
        <f t="shared" si="4"/>
        <v>1936.5</v>
      </c>
      <c r="G8" s="72">
        <v>350</v>
      </c>
      <c r="H8" s="74">
        <v>2750</v>
      </c>
      <c r="I8" s="78">
        <f t="shared" si="5"/>
        <v>962.5</v>
      </c>
      <c r="J8" s="78">
        <v>0</v>
      </c>
      <c r="K8" s="78">
        <v>0</v>
      </c>
      <c r="L8" s="74">
        <v>2785</v>
      </c>
      <c r="M8" s="78">
        <v>974</v>
      </c>
      <c r="N8" s="78">
        <v>490</v>
      </c>
      <c r="O8" s="78">
        <v>157</v>
      </c>
      <c r="P8" s="78">
        <v>320</v>
      </c>
      <c r="Q8" s="70">
        <v>0</v>
      </c>
      <c r="R8" s="70">
        <v>0</v>
      </c>
      <c r="S8" s="70">
        <v>0</v>
      </c>
      <c r="T8" s="80">
        <v>0</v>
      </c>
      <c r="U8" s="70">
        <v>0</v>
      </c>
      <c r="V8" s="70">
        <v>0</v>
      </c>
      <c r="W8" s="70">
        <v>20</v>
      </c>
      <c r="X8" s="70">
        <v>2</v>
      </c>
    </row>
    <row r="9" spans="1:24" ht="20.100000000000001" customHeight="1">
      <c r="A9" s="71" t="s">
        <v>84</v>
      </c>
      <c r="B9" s="72">
        <f t="shared" si="0"/>
        <v>6090</v>
      </c>
      <c r="C9" s="73">
        <f t="shared" si="2"/>
        <v>2059</v>
      </c>
      <c r="D9" s="73">
        <f t="shared" si="3"/>
        <v>338.09523809523802</v>
      </c>
      <c r="E9" s="72">
        <f t="shared" si="1"/>
        <v>4260</v>
      </c>
      <c r="F9" s="72">
        <f t="shared" si="4"/>
        <v>1490</v>
      </c>
      <c r="G9" s="72">
        <v>350</v>
      </c>
      <c r="H9" s="74">
        <v>2120</v>
      </c>
      <c r="I9" s="78">
        <f t="shared" si="5"/>
        <v>742</v>
      </c>
      <c r="J9" s="78">
        <v>0</v>
      </c>
      <c r="K9" s="78">
        <v>0</v>
      </c>
      <c r="L9" s="74">
        <v>2140</v>
      </c>
      <c r="M9" s="78">
        <v>748</v>
      </c>
      <c r="N9" s="78">
        <v>1720</v>
      </c>
      <c r="O9" s="78">
        <v>550</v>
      </c>
      <c r="P9" s="78">
        <v>320</v>
      </c>
      <c r="Q9" s="70">
        <v>50</v>
      </c>
      <c r="R9" s="70">
        <v>10</v>
      </c>
      <c r="S9" s="70"/>
      <c r="T9" s="70">
        <v>0</v>
      </c>
      <c r="U9" s="70">
        <v>0</v>
      </c>
      <c r="V9" s="70">
        <v>0</v>
      </c>
      <c r="W9" s="70">
        <v>60</v>
      </c>
      <c r="X9" s="70">
        <f>W9*0.15</f>
        <v>9</v>
      </c>
    </row>
    <row r="10" spans="1:24" ht="20.100000000000001" customHeight="1">
      <c r="A10" s="71" t="s">
        <v>85</v>
      </c>
      <c r="B10" s="72">
        <f t="shared" si="0"/>
        <v>13004</v>
      </c>
      <c r="C10" s="73">
        <v>4494</v>
      </c>
      <c r="D10" s="73">
        <f t="shared" si="3"/>
        <v>345.585973546601</v>
      </c>
      <c r="E10" s="72">
        <f t="shared" si="1"/>
        <v>11440</v>
      </c>
      <c r="F10" s="72">
        <v>4004</v>
      </c>
      <c r="G10" s="72">
        <v>350</v>
      </c>
      <c r="H10" s="74">
        <v>5720</v>
      </c>
      <c r="I10" s="78">
        <f t="shared" si="5"/>
        <v>2002</v>
      </c>
      <c r="J10" s="78">
        <v>0</v>
      </c>
      <c r="K10" s="78">
        <v>0</v>
      </c>
      <c r="L10" s="74">
        <v>5720</v>
      </c>
      <c r="M10" s="78">
        <f t="shared" si="6"/>
        <v>2002</v>
      </c>
      <c r="N10" s="78">
        <v>1480</v>
      </c>
      <c r="O10" s="79">
        <v>474.5</v>
      </c>
      <c r="P10" s="78">
        <v>320</v>
      </c>
      <c r="Q10" s="70">
        <v>54</v>
      </c>
      <c r="R10" s="70">
        <v>11</v>
      </c>
      <c r="S10" s="70">
        <v>0</v>
      </c>
      <c r="T10" s="80">
        <v>0</v>
      </c>
      <c r="U10" s="70"/>
      <c r="V10" s="70"/>
      <c r="W10" s="70">
        <v>30</v>
      </c>
      <c r="X10" s="70">
        <f>W10*0.15</f>
        <v>4.5</v>
      </c>
    </row>
    <row r="11" spans="1:24" ht="20.100000000000001" customHeight="1">
      <c r="A11" s="71" t="s">
        <v>86</v>
      </c>
      <c r="B11" s="72">
        <f t="shared" si="0"/>
        <v>422</v>
      </c>
      <c r="C11" s="73">
        <f t="shared" si="2"/>
        <v>125.4</v>
      </c>
      <c r="D11" s="73">
        <f t="shared" si="3"/>
        <v>297.15639810426501</v>
      </c>
      <c r="E11" s="72">
        <f t="shared" si="1"/>
        <v>0</v>
      </c>
      <c r="F11" s="72">
        <f t="shared" si="4"/>
        <v>0</v>
      </c>
      <c r="G11" s="72">
        <v>350</v>
      </c>
      <c r="H11" s="74">
        <v>0</v>
      </c>
      <c r="I11" s="78">
        <f t="shared" si="5"/>
        <v>0</v>
      </c>
      <c r="J11" s="78">
        <v>0</v>
      </c>
      <c r="K11" s="78">
        <v>0</v>
      </c>
      <c r="L11" s="74">
        <v>0</v>
      </c>
      <c r="M11" s="78">
        <f t="shared" si="6"/>
        <v>0</v>
      </c>
      <c r="N11" s="78">
        <v>350</v>
      </c>
      <c r="O11" s="78">
        <v>112</v>
      </c>
      <c r="P11" s="78">
        <v>320</v>
      </c>
      <c r="Q11" s="70">
        <v>0</v>
      </c>
      <c r="R11" s="70">
        <v>0</v>
      </c>
      <c r="S11" s="70">
        <v>0</v>
      </c>
      <c r="T11" s="70">
        <v>0</v>
      </c>
      <c r="U11" s="70">
        <v>52</v>
      </c>
      <c r="V11" s="70">
        <f>U11*0.2</f>
        <v>10.4</v>
      </c>
      <c r="W11" s="70">
        <v>20</v>
      </c>
      <c r="X11" s="70">
        <f>W11*0.15</f>
        <v>3</v>
      </c>
    </row>
    <row r="12" spans="1:24" ht="20.100000000000001" customHeight="1">
      <c r="A12" s="71" t="s">
        <v>87</v>
      </c>
      <c r="B12" s="72">
        <f t="shared" si="0"/>
        <v>346</v>
      </c>
      <c r="C12" s="73">
        <f t="shared" si="2"/>
        <v>713</v>
      </c>
      <c r="D12" s="73">
        <f t="shared" si="3"/>
        <v>2060.6936416184999</v>
      </c>
      <c r="E12" s="72">
        <f t="shared" si="1"/>
        <v>301</v>
      </c>
      <c r="F12" s="72">
        <v>106</v>
      </c>
      <c r="G12" s="72">
        <v>350</v>
      </c>
      <c r="H12" s="74">
        <v>150</v>
      </c>
      <c r="I12" s="78">
        <f t="shared" si="5"/>
        <v>52.5</v>
      </c>
      <c r="J12" s="78">
        <v>0</v>
      </c>
      <c r="K12" s="78">
        <v>0</v>
      </c>
      <c r="L12" s="74">
        <v>151</v>
      </c>
      <c r="M12" s="78">
        <f t="shared" si="6"/>
        <v>52.85</v>
      </c>
      <c r="N12" s="78">
        <v>20</v>
      </c>
      <c r="O12" s="79">
        <v>602</v>
      </c>
      <c r="P12" s="78">
        <v>320</v>
      </c>
      <c r="Q12" s="70">
        <v>0</v>
      </c>
      <c r="R12" s="70">
        <v>0</v>
      </c>
      <c r="S12" s="70">
        <v>0</v>
      </c>
      <c r="T12" s="80">
        <v>0</v>
      </c>
      <c r="U12" s="70">
        <v>20</v>
      </c>
      <c r="V12" s="70">
        <f>U12*0.2</f>
        <v>4</v>
      </c>
      <c r="W12" s="70">
        <v>5</v>
      </c>
      <c r="X12" s="70">
        <v>1</v>
      </c>
    </row>
    <row r="13" spans="1:24" ht="20.100000000000001" customHeight="1">
      <c r="A13" s="71" t="s">
        <v>88</v>
      </c>
      <c r="B13" s="72">
        <f t="shared" si="0"/>
        <v>2745</v>
      </c>
      <c r="C13" s="73">
        <f t="shared" si="2"/>
        <v>950</v>
      </c>
      <c r="D13" s="73">
        <f t="shared" si="3"/>
        <v>346.08378870673903</v>
      </c>
      <c r="E13" s="72">
        <f t="shared" si="1"/>
        <v>2560</v>
      </c>
      <c r="F13" s="72">
        <f t="shared" si="4"/>
        <v>896</v>
      </c>
      <c r="G13" s="72">
        <v>350</v>
      </c>
      <c r="H13" s="74">
        <v>1280</v>
      </c>
      <c r="I13" s="78">
        <f t="shared" si="5"/>
        <v>448</v>
      </c>
      <c r="J13" s="78">
        <v>0</v>
      </c>
      <c r="K13" s="78">
        <v>0</v>
      </c>
      <c r="L13" s="74">
        <v>1280</v>
      </c>
      <c r="M13" s="78">
        <f t="shared" si="6"/>
        <v>448</v>
      </c>
      <c r="N13" s="78">
        <v>145</v>
      </c>
      <c r="O13" s="78">
        <v>46</v>
      </c>
      <c r="P13" s="78">
        <v>320</v>
      </c>
      <c r="Q13" s="70">
        <v>0</v>
      </c>
      <c r="R13" s="70">
        <v>0</v>
      </c>
      <c r="S13" s="70">
        <v>0</v>
      </c>
      <c r="T13" s="70">
        <v>0</v>
      </c>
      <c r="U13" s="70">
        <v>30</v>
      </c>
      <c r="V13" s="70">
        <f>U13*0.2</f>
        <v>6</v>
      </c>
      <c r="W13" s="70">
        <v>10</v>
      </c>
      <c r="X13" s="70">
        <v>2</v>
      </c>
    </row>
    <row r="14" spans="1:24" ht="20.100000000000001" customHeight="1">
      <c r="A14" s="71" t="s">
        <v>89</v>
      </c>
      <c r="B14" s="72">
        <f t="shared" si="0"/>
        <v>8705</v>
      </c>
      <c r="C14" s="73">
        <f t="shared" si="2"/>
        <v>3012</v>
      </c>
      <c r="D14" s="73">
        <f t="shared" si="3"/>
        <v>346.00804135554301</v>
      </c>
      <c r="E14" s="72">
        <f t="shared" si="1"/>
        <v>8120</v>
      </c>
      <c r="F14" s="72">
        <v>2843</v>
      </c>
      <c r="G14" s="72">
        <v>350</v>
      </c>
      <c r="H14" s="74">
        <v>4050</v>
      </c>
      <c r="I14" s="78">
        <f t="shared" si="5"/>
        <v>1417.5</v>
      </c>
      <c r="J14" s="78">
        <v>0</v>
      </c>
      <c r="K14" s="78">
        <v>0</v>
      </c>
      <c r="L14" s="74">
        <v>4070</v>
      </c>
      <c r="M14" s="78">
        <f t="shared" si="6"/>
        <v>1424.5</v>
      </c>
      <c r="N14" s="78">
        <v>450</v>
      </c>
      <c r="O14" s="78">
        <v>144</v>
      </c>
      <c r="P14" s="78">
        <v>320</v>
      </c>
      <c r="Q14" s="70">
        <v>108</v>
      </c>
      <c r="R14" s="70">
        <v>21</v>
      </c>
      <c r="S14" s="70">
        <v>0</v>
      </c>
      <c r="T14" s="80">
        <v>0</v>
      </c>
      <c r="U14" s="70">
        <v>0</v>
      </c>
      <c r="V14" s="70">
        <v>0</v>
      </c>
      <c r="W14" s="70">
        <v>27</v>
      </c>
      <c r="X14" s="70">
        <v>4</v>
      </c>
    </row>
    <row r="15" spans="1:24" ht="20.100000000000001" customHeight="1">
      <c r="A15" s="71" t="s">
        <v>90</v>
      </c>
      <c r="B15" s="72">
        <f t="shared" si="0"/>
        <v>1950</v>
      </c>
      <c r="C15" s="73">
        <f t="shared" si="2"/>
        <v>680.75</v>
      </c>
      <c r="D15" s="73">
        <f t="shared" si="3"/>
        <v>349.10256410256397</v>
      </c>
      <c r="E15" s="72">
        <f t="shared" si="1"/>
        <v>1925</v>
      </c>
      <c r="F15" s="72">
        <f t="shared" si="4"/>
        <v>673.75</v>
      </c>
      <c r="G15" s="72">
        <v>350</v>
      </c>
      <c r="H15" s="74">
        <v>950</v>
      </c>
      <c r="I15" s="78">
        <f t="shared" si="5"/>
        <v>332.5</v>
      </c>
      <c r="J15" s="78">
        <v>0</v>
      </c>
      <c r="K15" s="78">
        <v>0</v>
      </c>
      <c r="L15" s="74">
        <v>975</v>
      </c>
      <c r="M15" s="78">
        <f t="shared" si="6"/>
        <v>341.25</v>
      </c>
      <c r="N15" s="78">
        <v>20</v>
      </c>
      <c r="O15" s="78">
        <v>6</v>
      </c>
      <c r="P15" s="78">
        <v>320</v>
      </c>
      <c r="Q15" s="70">
        <v>0</v>
      </c>
      <c r="R15" s="70">
        <v>0</v>
      </c>
      <c r="S15" s="70"/>
      <c r="T15" s="70">
        <v>0</v>
      </c>
      <c r="U15" s="70">
        <v>0</v>
      </c>
      <c r="V15" s="70">
        <v>0</v>
      </c>
      <c r="W15" s="70">
        <v>5</v>
      </c>
      <c r="X15" s="70">
        <v>1</v>
      </c>
    </row>
    <row r="16" spans="1:24" ht="20.100000000000001" customHeight="1">
      <c r="A16" s="71" t="s">
        <v>91</v>
      </c>
      <c r="B16" s="72">
        <f t="shared" si="0"/>
        <v>1914</v>
      </c>
      <c r="C16" s="73">
        <f t="shared" si="2"/>
        <v>648.9</v>
      </c>
      <c r="D16" s="73">
        <f t="shared" si="3"/>
        <v>339.02821316614398</v>
      </c>
      <c r="E16" s="72">
        <f t="shared" si="1"/>
        <v>1514</v>
      </c>
      <c r="F16" s="72">
        <f t="shared" si="4"/>
        <v>529.9</v>
      </c>
      <c r="G16" s="72">
        <v>350</v>
      </c>
      <c r="H16" s="74">
        <v>750</v>
      </c>
      <c r="I16" s="78">
        <f t="shared" si="5"/>
        <v>262.5</v>
      </c>
      <c r="J16" s="78">
        <v>0</v>
      </c>
      <c r="K16" s="78">
        <v>0</v>
      </c>
      <c r="L16" s="74">
        <v>764</v>
      </c>
      <c r="M16" s="78">
        <f t="shared" si="6"/>
        <v>267.39999999999998</v>
      </c>
      <c r="N16" s="78">
        <v>350</v>
      </c>
      <c r="O16" s="78">
        <v>112</v>
      </c>
      <c r="P16" s="78">
        <v>320</v>
      </c>
      <c r="Q16" s="70">
        <v>0</v>
      </c>
      <c r="R16" s="70">
        <v>0</v>
      </c>
      <c r="S16" s="70">
        <v>0</v>
      </c>
      <c r="T16" s="80">
        <v>0</v>
      </c>
      <c r="U16" s="70">
        <v>0</v>
      </c>
      <c r="V16" s="70">
        <v>0</v>
      </c>
      <c r="W16" s="70">
        <v>50</v>
      </c>
      <c r="X16" s="70">
        <v>7</v>
      </c>
    </row>
    <row r="17" spans="1:24" ht="20.100000000000001" customHeight="1">
      <c r="A17" s="71" t="s">
        <v>28</v>
      </c>
      <c r="B17" s="72">
        <f>SUM(B5:B16)</f>
        <v>53860</v>
      </c>
      <c r="C17" s="73">
        <v>18526</v>
      </c>
      <c r="D17" s="73">
        <f t="shared" si="3"/>
        <v>343.96583735610801</v>
      </c>
      <c r="E17" s="72">
        <f>SUM(E5:E16)</f>
        <v>46200</v>
      </c>
      <c r="F17" s="72">
        <v>16172</v>
      </c>
      <c r="G17" s="72"/>
      <c r="H17" s="74">
        <f>SUM(H5:H16)</f>
        <v>23000</v>
      </c>
      <c r="I17" s="74">
        <v>8053</v>
      </c>
      <c r="J17" s="78">
        <v>0</v>
      </c>
      <c r="K17" s="78">
        <v>0</v>
      </c>
      <c r="L17" s="74">
        <f>SUM(L5:L16)</f>
        <v>23200</v>
      </c>
      <c r="M17" s="74">
        <v>8119</v>
      </c>
      <c r="N17" s="74">
        <f>SUM(N5:N16)</f>
        <v>7000</v>
      </c>
      <c r="O17" s="74">
        <v>2240</v>
      </c>
      <c r="P17" s="74"/>
      <c r="Q17" s="74">
        <f>SUM(Q5:Q16)</f>
        <v>212</v>
      </c>
      <c r="R17" s="74">
        <f>SUM(R9:R16)</f>
        <v>42</v>
      </c>
      <c r="S17" s="70">
        <v>0</v>
      </c>
      <c r="T17" s="70">
        <v>0</v>
      </c>
      <c r="U17" s="74">
        <f>SUM(U7:U16)</f>
        <v>106</v>
      </c>
      <c r="V17" s="74">
        <f>SUM(V7:V16)</f>
        <v>21.4</v>
      </c>
      <c r="W17" s="74">
        <f>SUM(W5:W16)</f>
        <v>342</v>
      </c>
      <c r="X17" s="74">
        <v>51</v>
      </c>
    </row>
    <row r="18" spans="1:24" ht="30" customHeight="1">
      <c r="A18" s="135" t="s">
        <v>29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</row>
    <row r="19" spans="1:24">
      <c r="J19" s="136"/>
      <c r="K19" s="136"/>
    </row>
  </sheetData>
  <mergeCells count="19">
    <mergeCell ref="A18:X18"/>
    <mergeCell ref="J19:K19"/>
    <mergeCell ref="A3:A4"/>
    <mergeCell ref="D3:D4"/>
    <mergeCell ref="G3:G4"/>
    <mergeCell ref="P3:P4"/>
    <mergeCell ref="A1:X1"/>
    <mergeCell ref="A2:F2"/>
    <mergeCell ref="O2:X2"/>
    <mergeCell ref="B3:C3"/>
    <mergeCell ref="E3:F3"/>
    <mergeCell ref="H3:I3"/>
    <mergeCell ref="J3:K3"/>
    <mergeCell ref="L3:M3"/>
    <mergeCell ref="N3:O3"/>
    <mergeCell ref="Q3:R3"/>
    <mergeCell ref="S3:T3"/>
    <mergeCell ref="U3:V3"/>
    <mergeCell ref="W3:X3"/>
  </mergeCells>
  <phoneticPr fontId="27" type="noConversion"/>
  <pageMargins left="0.25" right="0.25" top="0.75" bottom="0.75" header="0.29861111111111099" footer="0.298611111111110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48"/>
  <sheetViews>
    <sheetView zoomScale="80" zoomScaleNormal="80" workbookViewId="0">
      <selection activeCell="F20" sqref="F20"/>
    </sheetView>
  </sheetViews>
  <sheetFormatPr defaultColWidth="9" defaultRowHeight="13.5"/>
  <cols>
    <col min="1" max="1" width="7.875" customWidth="1"/>
    <col min="2" max="5" width="6.5" customWidth="1"/>
    <col min="6" max="6" width="8.125" customWidth="1"/>
    <col min="7" max="9" width="6.5" customWidth="1"/>
    <col min="10" max="11" width="4.75" customWidth="1"/>
    <col min="12" max="12" width="5.5" customWidth="1"/>
    <col min="13" max="13" width="5.875" customWidth="1"/>
    <col min="14" max="16" width="6.5" customWidth="1"/>
    <col min="17" max="24" width="5.375" customWidth="1"/>
    <col min="25" max="26" width="9.375"/>
    <col min="27" max="27" width="11.5"/>
  </cols>
  <sheetData>
    <row r="1" spans="1:29" ht="20.25">
      <c r="A1" s="117" t="s">
        <v>92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9" ht="14.25">
      <c r="A2" s="118" t="s">
        <v>93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9" ht="36" customHeight="1">
      <c r="A3" s="145" t="s">
        <v>3</v>
      </c>
      <c r="B3" s="142" t="s">
        <v>4</v>
      </c>
      <c r="C3" s="142"/>
      <c r="D3" s="144" t="s">
        <v>5</v>
      </c>
      <c r="E3" s="142" t="s">
        <v>6</v>
      </c>
      <c r="F3" s="142"/>
      <c r="G3" s="144" t="s">
        <v>7</v>
      </c>
      <c r="H3" s="142" t="s">
        <v>8</v>
      </c>
      <c r="I3" s="142"/>
      <c r="J3" s="143" t="s">
        <v>33</v>
      </c>
      <c r="K3" s="143"/>
      <c r="L3" s="143" t="s">
        <v>9</v>
      </c>
      <c r="M3" s="143"/>
      <c r="N3" s="143" t="s">
        <v>10</v>
      </c>
      <c r="O3" s="143"/>
      <c r="P3" s="146" t="s">
        <v>11</v>
      </c>
      <c r="Q3" s="143" t="s">
        <v>12</v>
      </c>
      <c r="R3" s="143"/>
      <c r="S3" s="143" t="s">
        <v>13</v>
      </c>
      <c r="T3" s="143"/>
      <c r="U3" s="143" t="s">
        <v>14</v>
      </c>
      <c r="V3" s="143"/>
      <c r="W3" s="144" t="s">
        <v>15</v>
      </c>
      <c r="X3" s="144"/>
    </row>
    <row r="4" spans="1:29" ht="30" customHeight="1">
      <c r="A4" s="145"/>
      <c r="B4" s="1" t="s">
        <v>16</v>
      </c>
      <c r="C4" s="1" t="s">
        <v>17</v>
      </c>
      <c r="D4" s="144"/>
      <c r="E4" s="2" t="s">
        <v>16</v>
      </c>
      <c r="F4" s="1" t="s">
        <v>17</v>
      </c>
      <c r="G4" s="143"/>
      <c r="H4" s="2" t="s">
        <v>16</v>
      </c>
      <c r="I4" s="1" t="s">
        <v>17</v>
      </c>
      <c r="J4" s="2" t="s">
        <v>16</v>
      </c>
      <c r="K4" s="59" t="s">
        <v>17</v>
      </c>
      <c r="L4" s="2" t="s">
        <v>16</v>
      </c>
      <c r="M4" s="1" t="s">
        <v>17</v>
      </c>
      <c r="N4" s="2" t="s">
        <v>16</v>
      </c>
      <c r="O4" s="1" t="s">
        <v>17</v>
      </c>
      <c r="P4" s="147"/>
      <c r="Q4" s="2" t="s">
        <v>16</v>
      </c>
      <c r="R4" s="1" t="s">
        <v>17</v>
      </c>
      <c r="S4" s="2" t="s">
        <v>16</v>
      </c>
      <c r="T4" s="1" t="s">
        <v>17</v>
      </c>
      <c r="U4" s="2" t="s">
        <v>16</v>
      </c>
      <c r="V4" s="1" t="s">
        <v>17</v>
      </c>
      <c r="W4" s="2" t="s">
        <v>16</v>
      </c>
      <c r="X4" s="1" t="s">
        <v>17</v>
      </c>
      <c r="Y4" s="64"/>
    </row>
    <row r="5" spans="1:29" ht="21" customHeight="1">
      <c r="A5" s="38" t="s">
        <v>94</v>
      </c>
      <c r="B5" s="55">
        <f t="shared" ref="B5:B19" si="0">H5+J5+L5+N5+Q5+S5+U5+W5</f>
        <v>5560</v>
      </c>
      <c r="C5" s="55">
        <v>1808</v>
      </c>
      <c r="D5" s="55">
        <f>C5/B5*1000</f>
        <v>325.17985611510801</v>
      </c>
      <c r="E5" s="55">
        <f>H5+J5+L5</f>
        <v>3540</v>
      </c>
      <c r="F5" s="55">
        <f>I5+K5+M5</f>
        <v>1239</v>
      </c>
      <c r="G5" s="55">
        <v>350</v>
      </c>
      <c r="H5" s="55">
        <v>1840</v>
      </c>
      <c r="I5" s="55">
        <f>H5*0.35</f>
        <v>644</v>
      </c>
      <c r="J5" s="60">
        <v>0</v>
      </c>
      <c r="K5" s="60">
        <v>0</v>
      </c>
      <c r="L5" s="55">
        <v>1700</v>
      </c>
      <c r="M5" s="55">
        <f>L5*0.35</f>
        <v>595</v>
      </c>
      <c r="N5" s="55">
        <v>1350</v>
      </c>
      <c r="O5" s="55">
        <f>N5*0.32</f>
        <v>432</v>
      </c>
      <c r="P5" s="55">
        <v>320</v>
      </c>
      <c r="Q5" s="55">
        <v>500</v>
      </c>
      <c r="R5" s="55">
        <f>Q5*400/2000</f>
        <v>100</v>
      </c>
      <c r="S5" s="55">
        <v>20</v>
      </c>
      <c r="T5" s="55">
        <v>7</v>
      </c>
      <c r="U5" s="55">
        <v>150</v>
      </c>
      <c r="V5" s="55">
        <f>U5/5</f>
        <v>30</v>
      </c>
      <c r="W5" s="55">
        <v>0</v>
      </c>
      <c r="X5" s="55">
        <f>W5*2100/2000</f>
        <v>0</v>
      </c>
      <c r="Y5" s="36"/>
      <c r="Z5" s="65"/>
      <c r="AA5" s="8"/>
      <c r="AB5" s="8"/>
      <c r="AC5" s="8"/>
    </row>
    <row r="6" spans="1:29" ht="21" customHeight="1">
      <c r="A6" s="38" t="s">
        <v>95</v>
      </c>
      <c r="B6" s="55">
        <f t="shared" si="0"/>
        <v>6640</v>
      </c>
      <c r="C6" s="55">
        <v>2144</v>
      </c>
      <c r="D6" s="55">
        <f t="shared" ref="D6:D20" si="1">C6/B6*1000</f>
        <v>322.89156626506002</v>
      </c>
      <c r="E6" s="55">
        <f t="shared" ref="E6:E19" si="2">H6+J6+L6</f>
        <v>4540</v>
      </c>
      <c r="F6" s="55">
        <v>1552</v>
      </c>
      <c r="G6" s="55">
        <v>350</v>
      </c>
      <c r="H6" s="55">
        <v>2150</v>
      </c>
      <c r="I6" s="55">
        <f t="shared" ref="I6:I19" si="3">H6*0.35</f>
        <v>752.5</v>
      </c>
      <c r="J6" s="60">
        <v>380</v>
      </c>
      <c r="K6" s="60">
        <f>J6*0.25</f>
        <v>95</v>
      </c>
      <c r="L6" s="55">
        <v>2010</v>
      </c>
      <c r="M6" s="55">
        <f t="shared" ref="M6:M19" si="4">L6*0.35</f>
        <v>703.5</v>
      </c>
      <c r="N6" s="55">
        <v>1400</v>
      </c>
      <c r="O6" s="55">
        <f t="shared" ref="O6:O19" si="5">N6*0.32</f>
        <v>448</v>
      </c>
      <c r="P6" s="55">
        <v>320</v>
      </c>
      <c r="Q6" s="55">
        <v>450</v>
      </c>
      <c r="R6" s="55">
        <f t="shared" ref="R6:R19" si="6">Q6*400/2000</f>
        <v>90</v>
      </c>
      <c r="S6" s="55">
        <v>30</v>
      </c>
      <c r="T6" s="55">
        <v>11</v>
      </c>
      <c r="U6" s="55">
        <v>200</v>
      </c>
      <c r="V6" s="55">
        <f t="shared" ref="V6:V19" si="7">U6/5</f>
        <v>40</v>
      </c>
      <c r="W6" s="55">
        <v>20</v>
      </c>
      <c r="X6" s="55">
        <f>W6*0.15</f>
        <v>3</v>
      </c>
      <c r="Y6" s="36"/>
      <c r="Z6" s="65"/>
      <c r="AA6" s="8"/>
      <c r="AB6" s="8"/>
      <c r="AC6" s="8"/>
    </row>
    <row r="7" spans="1:29" ht="21" customHeight="1">
      <c r="A7" s="38" t="s">
        <v>96</v>
      </c>
      <c r="B7" s="55">
        <f t="shared" si="0"/>
        <v>4875</v>
      </c>
      <c r="C7" s="55">
        <v>1536</v>
      </c>
      <c r="D7" s="55">
        <f t="shared" si="1"/>
        <v>315.07692307692298</v>
      </c>
      <c r="E7" s="55">
        <f t="shared" si="2"/>
        <v>2230</v>
      </c>
      <c r="F7" s="55">
        <f t="shared" ref="F7:F19" si="8">I7+K7+M7</f>
        <v>780.5</v>
      </c>
      <c r="G7" s="55">
        <v>350</v>
      </c>
      <c r="H7" s="55">
        <v>1150</v>
      </c>
      <c r="I7" s="55">
        <f t="shared" si="3"/>
        <v>402.5</v>
      </c>
      <c r="J7" s="60">
        <v>0</v>
      </c>
      <c r="K7" s="60">
        <v>0</v>
      </c>
      <c r="L7" s="55">
        <v>1080</v>
      </c>
      <c r="M7" s="55">
        <f t="shared" si="4"/>
        <v>378</v>
      </c>
      <c r="N7" s="55">
        <v>1900</v>
      </c>
      <c r="O7" s="55">
        <f t="shared" si="5"/>
        <v>608</v>
      </c>
      <c r="P7" s="55">
        <v>320</v>
      </c>
      <c r="Q7" s="55">
        <v>500</v>
      </c>
      <c r="R7" s="55">
        <f t="shared" si="6"/>
        <v>100</v>
      </c>
      <c r="S7" s="55">
        <v>15</v>
      </c>
      <c r="T7" s="55">
        <v>5</v>
      </c>
      <c r="U7" s="55">
        <v>150</v>
      </c>
      <c r="V7" s="55">
        <f t="shared" si="7"/>
        <v>30</v>
      </c>
      <c r="W7" s="55">
        <v>80</v>
      </c>
      <c r="X7" s="55">
        <f t="shared" ref="X7:X17" si="9">W7*0.15</f>
        <v>12</v>
      </c>
      <c r="Y7" s="36"/>
      <c r="Z7" s="65"/>
      <c r="AA7" s="8"/>
      <c r="AB7" s="8"/>
      <c r="AC7" s="8"/>
    </row>
    <row r="8" spans="1:29" ht="21" customHeight="1">
      <c r="A8" s="38" t="s">
        <v>97</v>
      </c>
      <c r="B8" s="55">
        <f t="shared" si="0"/>
        <v>3058</v>
      </c>
      <c r="C8" s="55">
        <v>987</v>
      </c>
      <c r="D8" s="55">
        <f t="shared" si="1"/>
        <v>322.75997383911101</v>
      </c>
      <c r="E8" s="55">
        <f t="shared" si="2"/>
        <v>1370</v>
      </c>
      <c r="F8" s="55">
        <f t="shared" si="8"/>
        <v>479.5</v>
      </c>
      <c r="G8" s="55">
        <v>350</v>
      </c>
      <c r="H8" s="55">
        <v>750</v>
      </c>
      <c r="I8" s="55">
        <f t="shared" si="3"/>
        <v>262.5</v>
      </c>
      <c r="J8" s="60">
        <v>0</v>
      </c>
      <c r="K8" s="60">
        <v>0</v>
      </c>
      <c r="L8" s="55">
        <v>620</v>
      </c>
      <c r="M8" s="55">
        <f t="shared" si="4"/>
        <v>217</v>
      </c>
      <c r="N8" s="55">
        <v>1400</v>
      </c>
      <c r="O8" s="55">
        <f t="shared" si="5"/>
        <v>448</v>
      </c>
      <c r="P8" s="55">
        <v>320</v>
      </c>
      <c r="Q8" s="55">
        <v>200</v>
      </c>
      <c r="R8" s="55">
        <f t="shared" si="6"/>
        <v>40</v>
      </c>
      <c r="S8" s="55">
        <v>8</v>
      </c>
      <c r="T8" s="55">
        <v>3</v>
      </c>
      <c r="U8" s="55">
        <v>80</v>
      </c>
      <c r="V8" s="55">
        <f t="shared" si="7"/>
        <v>16</v>
      </c>
      <c r="W8" s="55">
        <v>0</v>
      </c>
      <c r="X8" s="55">
        <f t="shared" si="9"/>
        <v>0</v>
      </c>
      <c r="Y8" s="36"/>
      <c r="Z8" s="65"/>
      <c r="AA8" s="8"/>
      <c r="AB8" s="8"/>
      <c r="AC8" s="8"/>
    </row>
    <row r="9" spans="1:29" ht="21" customHeight="1">
      <c r="A9" s="38" t="s">
        <v>98</v>
      </c>
      <c r="B9" s="55">
        <f t="shared" si="0"/>
        <v>6568</v>
      </c>
      <c r="C9" s="55">
        <v>2131</v>
      </c>
      <c r="D9" s="55">
        <f t="shared" si="1"/>
        <v>324.45188794153501</v>
      </c>
      <c r="E9" s="55">
        <f t="shared" si="2"/>
        <v>4610</v>
      </c>
      <c r="F9" s="55">
        <f t="shared" si="8"/>
        <v>1557.5</v>
      </c>
      <c r="G9" s="55">
        <v>350</v>
      </c>
      <c r="H9" s="55">
        <v>2050</v>
      </c>
      <c r="I9" s="55">
        <f t="shared" si="3"/>
        <v>717.5</v>
      </c>
      <c r="J9" s="60">
        <v>560</v>
      </c>
      <c r="K9" s="60">
        <f>J9*0.25</f>
        <v>140</v>
      </c>
      <c r="L9" s="55">
        <v>2000</v>
      </c>
      <c r="M9" s="55">
        <f t="shared" si="4"/>
        <v>700</v>
      </c>
      <c r="N9" s="55">
        <v>1500</v>
      </c>
      <c r="O9" s="55">
        <f t="shared" si="5"/>
        <v>480</v>
      </c>
      <c r="P9" s="55">
        <v>320</v>
      </c>
      <c r="Q9" s="55">
        <v>350</v>
      </c>
      <c r="R9" s="55">
        <f t="shared" si="6"/>
        <v>70</v>
      </c>
      <c r="S9" s="55">
        <v>8</v>
      </c>
      <c r="T9" s="55">
        <v>3</v>
      </c>
      <c r="U9" s="55">
        <v>100</v>
      </c>
      <c r="V9" s="55">
        <f t="shared" si="7"/>
        <v>20</v>
      </c>
      <c r="W9" s="55">
        <v>0</v>
      </c>
      <c r="X9" s="55">
        <f t="shared" si="9"/>
        <v>0</v>
      </c>
      <c r="Y9" s="36"/>
      <c r="Z9" s="65"/>
      <c r="AA9" s="8"/>
      <c r="AB9" s="8"/>
      <c r="AC9" s="8"/>
    </row>
    <row r="10" spans="1:29" ht="21" customHeight="1">
      <c r="A10" s="38" t="s">
        <v>99</v>
      </c>
      <c r="B10" s="55">
        <f t="shared" si="0"/>
        <v>2478</v>
      </c>
      <c r="C10" s="55">
        <v>776</v>
      </c>
      <c r="D10" s="55">
        <f t="shared" si="1"/>
        <v>313.15577078288902</v>
      </c>
      <c r="E10" s="55">
        <f t="shared" si="2"/>
        <v>660</v>
      </c>
      <c r="F10" s="55">
        <f t="shared" si="8"/>
        <v>231</v>
      </c>
      <c r="G10" s="55">
        <v>350</v>
      </c>
      <c r="H10" s="55">
        <v>360</v>
      </c>
      <c r="I10" s="55">
        <f t="shared" si="3"/>
        <v>126</v>
      </c>
      <c r="J10" s="60">
        <v>0</v>
      </c>
      <c r="K10" s="60">
        <v>0</v>
      </c>
      <c r="L10" s="55">
        <v>300</v>
      </c>
      <c r="M10" s="55">
        <f t="shared" si="4"/>
        <v>105</v>
      </c>
      <c r="N10" s="55">
        <v>1500</v>
      </c>
      <c r="O10" s="55">
        <f t="shared" si="5"/>
        <v>480</v>
      </c>
      <c r="P10" s="55">
        <v>320</v>
      </c>
      <c r="Q10" s="55">
        <v>250</v>
      </c>
      <c r="R10" s="55">
        <f t="shared" si="6"/>
        <v>50</v>
      </c>
      <c r="S10" s="55">
        <v>8</v>
      </c>
      <c r="T10" s="55">
        <v>3</v>
      </c>
      <c r="U10" s="55">
        <v>60</v>
      </c>
      <c r="V10" s="55">
        <f t="shared" si="7"/>
        <v>12</v>
      </c>
      <c r="W10" s="55">
        <v>0</v>
      </c>
      <c r="X10" s="55">
        <f t="shared" si="9"/>
        <v>0</v>
      </c>
      <c r="Y10" s="36"/>
      <c r="Z10" s="65"/>
      <c r="AA10" s="8"/>
      <c r="AB10" s="8"/>
      <c r="AC10" s="8"/>
    </row>
    <row r="11" spans="1:29" ht="21" customHeight="1">
      <c r="A11" s="38" t="s">
        <v>100</v>
      </c>
      <c r="B11" s="55">
        <f t="shared" si="0"/>
        <v>6090</v>
      </c>
      <c r="C11" s="55">
        <v>2001</v>
      </c>
      <c r="D11" s="55">
        <f t="shared" si="1"/>
        <v>328.57142857142901</v>
      </c>
      <c r="E11" s="55">
        <f t="shared" si="2"/>
        <v>4050</v>
      </c>
      <c r="F11" s="55">
        <f t="shared" si="8"/>
        <v>1417.5</v>
      </c>
      <c r="G11" s="55">
        <v>350</v>
      </c>
      <c r="H11" s="55">
        <v>2050</v>
      </c>
      <c r="I11" s="55">
        <f t="shared" si="3"/>
        <v>717.5</v>
      </c>
      <c r="J11" s="60">
        <v>0</v>
      </c>
      <c r="K11" s="60">
        <v>0</v>
      </c>
      <c r="L11" s="55">
        <v>2000</v>
      </c>
      <c r="M11" s="55">
        <f t="shared" si="4"/>
        <v>700</v>
      </c>
      <c r="N11" s="55">
        <v>1500</v>
      </c>
      <c r="O11" s="55">
        <f t="shared" si="5"/>
        <v>480</v>
      </c>
      <c r="P11" s="55">
        <v>320</v>
      </c>
      <c r="Q11" s="55">
        <v>230</v>
      </c>
      <c r="R11" s="55">
        <f t="shared" si="6"/>
        <v>46</v>
      </c>
      <c r="S11" s="55">
        <v>20</v>
      </c>
      <c r="T11" s="55">
        <v>7</v>
      </c>
      <c r="U11" s="55">
        <v>120</v>
      </c>
      <c r="V11" s="55">
        <f t="shared" si="7"/>
        <v>24</v>
      </c>
      <c r="W11" s="55">
        <v>170</v>
      </c>
      <c r="X11" s="55">
        <f t="shared" si="9"/>
        <v>25.5</v>
      </c>
      <c r="Y11" s="36"/>
      <c r="Z11" s="65"/>
      <c r="AA11" s="8"/>
      <c r="AB11" s="8"/>
      <c r="AC11" s="8"/>
    </row>
    <row r="12" spans="1:29" ht="21" customHeight="1">
      <c r="A12" s="38" t="s">
        <v>101</v>
      </c>
      <c r="B12" s="55">
        <f t="shared" si="0"/>
        <v>5070</v>
      </c>
      <c r="C12" s="55">
        <v>1659</v>
      </c>
      <c r="D12" s="55">
        <f t="shared" si="1"/>
        <v>327.21893491124302</v>
      </c>
      <c r="E12" s="55">
        <f t="shared" si="2"/>
        <v>2600</v>
      </c>
      <c r="F12" s="55">
        <f t="shared" si="8"/>
        <v>910</v>
      </c>
      <c r="G12" s="55">
        <v>350</v>
      </c>
      <c r="H12" s="55">
        <v>1300</v>
      </c>
      <c r="I12" s="55">
        <f t="shared" si="3"/>
        <v>455</v>
      </c>
      <c r="J12" s="60">
        <v>0</v>
      </c>
      <c r="K12" s="60">
        <v>0</v>
      </c>
      <c r="L12" s="55">
        <v>1300</v>
      </c>
      <c r="M12" s="55">
        <f t="shared" si="4"/>
        <v>455</v>
      </c>
      <c r="N12" s="55">
        <v>2100</v>
      </c>
      <c r="O12" s="55">
        <f t="shared" si="5"/>
        <v>672</v>
      </c>
      <c r="P12" s="55">
        <v>320</v>
      </c>
      <c r="Q12" s="55">
        <v>250</v>
      </c>
      <c r="R12" s="55">
        <f t="shared" si="6"/>
        <v>50</v>
      </c>
      <c r="S12" s="55">
        <v>20</v>
      </c>
      <c r="T12" s="55">
        <v>7</v>
      </c>
      <c r="U12" s="55">
        <v>100</v>
      </c>
      <c r="V12" s="55">
        <f t="shared" si="7"/>
        <v>20</v>
      </c>
      <c r="W12" s="55">
        <v>0</v>
      </c>
      <c r="X12" s="55">
        <f t="shared" si="9"/>
        <v>0</v>
      </c>
      <c r="Y12" s="36"/>
      <c r="Z12" s="65"/>
      <c r="AA12" s="8"/>
      <c r="AB12" s="8"/>
      <c r="AC12" s="8"/>
    </row>
    <row r="13" spans="1:29" ht="21" customHeight="1">
      <c r="A13" s="38" t="s">
        <v>102</v>
      </c>
      <c r="B13" s="55">
        <f t="shared" si="0"/>
        <v>2810</v>
      </c>
      <c r="C13" s="55">
        <v>928</v>
      </c>
      <c r="D13" s="55">
        <f t="shared" si="1"/>
        <v>330.24911032028501</v>
      </c>
      <c r="E13" s="55">
        <f t="shared" si="2"/>
        <v>1800</v>
      </c>
      <c r="F13" s="55">
        <f t="shared" si="8"/>
        <v>630</v>
      </c>
      <c r="G13" s="55">
        <v>350</v>
      </c>
      <c r="H13" s="55">
        <v>900</v>
      </c>
      <c r="I13" s="55">
        <f t="shared" si="3"/>
        <v>315</v>
      </c>
      <c r="J13" s="60">
        <v>0</v>
      </c>
      <c r="K13" s="60">
        <v>0</v>
      </c>
      <c r="L13" s="55">
        <v>900</v>
      </c>
      <c r="M13" s="55">
        <f t="shared" si="4"/>
        <v>315</v>
      </c>
      <c r="N13" s="55">
        <v>800</v>
      </c>
      <c r="O13" s="55">
        <f t="shared" si="5"/>
        <v>256</v>
      </c>
      <c r="P13" s="55">
        <v>320</v>
      </c>
      <c r="Q13" s="55">
        <v>50</v>
      </c>
      <c r="R13" s="55">
        <f t="shared" si="6"/>
        <v>10</v>
      </c>
      <c r="S13" s="55">
        <v>10</v>
      </c>
      <c r="T13" s="62">
        <v>4</v>
      </c>
      <c r="U13" s="55">
        <v>100</v>
      </c>
      <c r="V13" s="55">
        <f t="shared" si="7"/>
        <v>20</v>
      </c>
      <c r="W13" s="55">
        <v>50</v>
      </c>
      <c r="X13" s="62">
        <v>8</v>
      </c>
      <c r="Y13" s="36"/>
      <c r="Z13" s="65"/>
      <c r="AA13" s="8"/>
      <c r="AB13" s="8"/>
      <c r="AC13" s="8"/>
    </row>
    <row r="14" spans="1:29" ht="21" customHeight="1">
      <c r="A14" s="38" t="s">
        <v>103</v>
      </c>
      <c r="B14" s="55">
        <f t="shared" si="0"/>
        <v>3130</v>
      </c>
      <c r="C14" s="55">
        <v>1049</v>
      </c>
      <c r="D14" s="55">
        <f t="shared" si="1"/>
        <v>335.143769968051</v>
      </c>
      <c r="E14" s="55">
        <f t="shared" si="2"/>
        <v>2000</v>
      </c>
      <c r="F14" s="55">
        <v>701</v>
      </c>
      <c r="G14" s="55">
        <v>350</v>
      </c>
      <c r="H14" s="55">
        <v>1050</v>
      </c>
      <c r="I14" s="55">
        <f t="shared" si="3"/>
        <v>367.5</v>
      </c>
      <c r="J14" s="60">
        <v>0</v>
      </c>
      <c r="K14" s="60">
        <v>0</v>
      </c>
      <c r="L14" s="55">
        <v>950</v>
      </c>
      <c r="M14" s="55">
        <f t="shared" si="4"/>
        <v>332.5</v>
      </c>
      <c r="N14" s="55">
        <v>1000</v>
      </c>
      <c r="O14" s="55">
        <f t="shared" si="5"/>
        <v>320</v>
      </c>
      <c r="P14" s="55">
        <v>320</v>
      </c>
      <c r="Q14" s="55">
        <v>40</v>
      </c>
      <c r="R14" s="55">
        <f t="shared" si="6"/>
        <v>8</v>
      </c>
      <c r="S14" s="55">
        <v>10</v>
      </c>
      <c r="T14" s="55">
        <v>4</v>
      </c>
      <c r="U14" s="55">
        <v>80</v>
      </c>
      <c r="V14" s="55">
        <f t="shared" si="7"/>
        <v>16</v>
      </c>
      <c r="W14" s="55">
        <v>0</v>
      </c>
      <c r="X14" s="55">
        <f t="shared" si="9"/>
        <v>0</v>
      </c>
      <c r="Y14" s="36"/>
      <c r="Z14" s="65"/>
      <c r="AA14" s="8"/>
      <c r="AB14" s="8"/>
      <c r="AC14" s="8"/>
    </row>
    <row r="15" spans="1:29" ht="21" customHeight="1">
      <c r="A15" s="38" t="s">
        <v>104</v>
      </c>
      <c r="B15" s="55">
        <f t="shared" si="0"/>
        <v>2640</v>
      </c>
      <c r="C15" s="55">
        <v>830</v>
      </c>
      <c r="D15" s="55">
        <f t="shared" si="1"/>
        <v>314.39393939393898</v>
      </c>
      <c r="E15" s="55">
        <f t="shared" si="2"/>
        <v>950</v>
      </c>
      <c r="F15" s="55">
        <f t="shared" si="8"/>
        <v>332.5</v>
      </c>
      <c r="G15" s="55">
        <v>350</v>
      </c>
      <c r="H15" s="55">
        <v>500</v>
      </c>
      <c r="I15" s="55">
        <f t="shared" si="3"/>
        <v>175</v>
      </c>
      <c r="J15" s="60">
        <v>0</v>
      </c>
      <c r="K15" s="60">
        <v>0</v>
      </c>
      <c r="L15" s="55">
        <v>450</v>
      </c>
      <c r="M15" s="55">
        <f t="shared" si="4"/>
        <v>157.5</v>
      </c>
      <c r="N15" s="55">
        <v>1300</v>
      </c>
      <c r="O15" s="55">
        <f t="shared" si="5"/>
        <v>416</v>
      </c>
      <c r="P15" s="55">
        <v>320</v>
      </c>
      <c r="Q15" s="55">
        <v>250</v>
      </c>
      <c r="R15" s="55">
        <f t="shared" si="6"/>
        <v>50</v>
      </c>
      <c r="S15" s="55">
        <v>20</v>
      </c>
      <c r="T15" s="55">
        <v>7</v>
      </c>
      <c r="U15" s="55">
        <v>120</v>
      </c>
      <c r="V15" s="55">
        <f t="shared" si="7"/>
        <v>24</v>
      </c>
      <c r="W15" s="55">
        <v>0</v>
      </c>
      <c r="X15" s="55">
        <f t="shared" si="9"/>
        <v>0</v>
      </c>
      <c r="Y15" s="36"/>
      <c r="Z15" s="65"/>
      <c r="AA15" s="8"/>
      <c r="AB15" s="8"/>
      <c r="AC15" s="8"/>
    </row>
    <row r="16" spans="1:29" ht="21" customHeight="1">
      <c r="A16" s="38" t="s">
        <v>105</v>
      </c>
      <c r="B16" s="55">
        <f t="shared" si="0"/>
        <v>7108</v>
      </c>
      <c r="C16" s="55">
        <v>2296</v>
      </c>
      <c r="D16" s="55">
        <f t="shared" si="1"/>
        <v>323.01631963984198</v>
      </c>
      <c r="E16" s="55">
        <f t="shared" si="2"/>
        <v>4550</v>
      </c>
      <c r="F16" s="55">
        <f t="shared" si="8"/>
        <v>1542.5</v>
      </c>
      <c r="G16" s="55">
        <v>350</v>
      </c>
      <c r="H16" s="55">
        <v>2050</v>
      </c>
      <c r="I16" s="55">
        <f t="shared" si="3"/>
        <v>717.5</v>
      </c>
      <c r="J16" s="56">
        <v>500</v>
      </c>
      <c r="K16" s="60">
        <f>J16*0.25</f>
        <v>125</v>
      </c>
      <c r="L16" s="55">
        <v>2000</v>
      </c>
      <c r="M16" s="55">
        <f t="shared" si="4"/>
        <v>700</v>
      </c>
      <c r="N16" s="55">
        <v>2000</v>
      </c>
      <c r="O16" s="55">
        <f t="shared" si="5"/>
        <v>640</v>
      </c>
      <c r="P16" s="55">
        <v>320</v>
      </c>
      <c r="Q16" s="55">
        <v>400</v>
      </c>
      <c r="R16" s="55">
        <f t="shared" si="6"/>
        <v>80</v>
      </c>
      <c r="S16" s="55">
        <v>8</v>
      </c>
      <c r="T16" s="55">
        <v>3</v>
      </c>
      <c r="U16" s="55">
        <v>150</v>
      </c>
      <c r="V16" s="55">
        <f t="shared" si="7"/>
        <v>30</v>
      </c>
      <c r="W16" s="55">
        <v>0</v>
      </c>
      <c r="X16" s="55">
        <f t="shared" si="9"/>
        <v>0</v>
      </c>
      <c r="Y16" s="36"/>
      <c r="Z16" s="65"/>
      <c r="AA16" s="8"/>
      <c r="AB16" s="8"/>
      <c r="AC16" s="8"/>
    </row>
    <row r="17" spans="1:29" ht="21" customHeight="1">
      <c r="A17" s="38" t="s">
        <v>106</v>
      </c>
      <c r="B17" s="55">
        <f t="shared" si="0"/>
        <v>4580</v>
      </c>
      <c r="C17" s="55">
        <v>1478</v>
      </c>
      <c r="D17" s="55">
        <f t="shared" si="1"/>
        <v>322.70742358078598</v>
      </c>
      <c r="E17" s="55">
        <f t="shared" si="2"/>
        <v>2050</v>
      </c>
      <c r="F17" s="55">
        <f t="shared" si="8"/>
        <v>717.5</v>
      </c>
      <c r="G17" s="55">
        <v>350</v>
      </c>
      <c r="H17" s="55">
        <v>1050</v>
      </c>
      <c r="I17" s="55">
        <f t="shared" si="3"/>
        <v>367.5</v>
      </c>
      <c r="J17" s="60">
        <v>0</v>
      </c>
      <c r="K17" s="60">
        <v>0</v>
      </c>
      <c r="L17" s="55">
        <v>1000</v>
      </c>
      <c r="M17" s="55">
        <f t="shared" si="4"/>
        <v>350</v>
      </c>
      <c r="N17" s="55">
        <v>2100</v>
      </c>
      <c r="O17" s="55">
        <f t="shared" si="5"/>
        <v>672</v>
      </c>
      <c r="P17" s="55">
        <v>320</v>
      </c>
      <c r="Q17" s="55">
        <v>300</v>
      </c>
      <c r="R17" s="55">
        <f t="shared" si="6"/>
        <v>60</v>
      </c>
      <c r="S17" s="55">
        <v>10</v>
      </c>
      <c r="T17" s="55">
        <v>4</v>
      </c>
      <c r="U17" s="55">
        <v>120</v>
      </c>
      <c r="V17" s="55">
        <f t="shared" si="7"/>
        <v>24</v>
      </c>
      <c r="W17" s="55">
        <v>0</v>
      </c>
      <c r="X17" s="55">
        <f t="shared" si="9"/>
        <v>0</v>
      </c>
      <c r="Y17" s="36"/>
      <c r="Z17" s="65"/>
      <c r="AA17" s="8"/>
      <c r="AB17" s="8"/>
      <c r="AC17" s="8"/>
    </row>
    <row r="18" spans="1:29" ht="21" customHeight="1">
      <c r="A18" s="38" t="s">
        <v>107</v>
      </c>
      <c r="B18" s="55">
        <f t="shared" si="0"/>
        <v>6010</v>
      </c>
      <c r="C18" s="55">
        <v>1971</v>
      </c>
      <c r="D18" s="55">
        <f t="shared" si="1"/>
        <v>327.953410981697</v>
      </c>
      <c r="E18" s="55">
        <f t="shared" si="2"/>
        <v>3950</v>
      </c>
      <c r="F18" s="55">
        <f t="shared" si="8"/>
        <v>1382.5</v>
      </c>
      <c r="G18" s="55">
        <v>350</v>
      </c>
      <c r="H18" s="55">
        <v>2000</v>
      </c>
      <c r="I18" s="55">
        <f t="shared" si="3"/>
        <v>700</v>
      </c>
      <c r="J18" s="60">
        <v>0</v>
      </c>
      <c r="K18" s="60">
        <v>0</v>
      </c>
      <c r="L18" s="55">
        <v>1950</v>
      </c>
      <c r="M18" s="55">
        <f t="shared" si="4"/>
        <v>682.5</v>
      </c>
      <c r="N18" s="55">
        <v>1500</v>
      </c>
      <c r="O18" s="55">
        <f t="shared" si="5"/>
        <v>480</v>
      </c>
      <c r="P18" s="55">
        <v>320</v>
      </c>
      <c r="Q18" s="55">
        <v>250</v>
      </c>
      <c r="R18" s="55">
        <f t="shared" si="6"/>
        <v>50</v>
      </c>
      <c r="S18" s="55">
        <v>10</v>
      </c>
      <c r="T18" s="62">
        <v>4</v>
      </c>
      <c r="U18" s="55">
        <v>170</v>
      </c>
      <c r="V18" s="55">
        <f t="shared" si="7"/>
        <v>34</v>
      </c>
      <c r="W18" s="55">
        <v>130</v>
      </c>
      <c r="X18" s="62">
        <v>20</v>
      </c>
      <c r="Y18" s="36"/>
      <c r="Z18" s="65"/>
      <c r="AA18" s="8"/>
      <c r="AB18" s="8"/>
      <c r="AC18" s="8"/>
    </row>
    <row r="19" spans="1:29" ht="21" customHeight="1">
      <c r="A19" s="38" t="s">
        <v>108</v>
      </c>
      <c r="B19" s="55">
        <f t="shared" si="0"/>
        <v>5883</v>
      </c>
      <c r="C19" s="55">
        <v>1905</v>
      </c>
      <c r="D19" s="55">
        <f t="shared" si="1"/>
        <v>323.81438041815397</v>
      </c>
      <c r="E19" s="55">
        <f t="shared" si="2"/>
        <v>3540</v>
      </c>
      <c r="F19" s="55">
        <f t="shared" si="8"/>
        <v>1239</v>
      </c>
      <c r="G19" s="55">
        <v>350</v>
      </c>
      <c r="H19" s="55">
        <v>1800</v>
      </c>
      <c r="I19" s="55">
        <f t="shared" si="3"/>
        <v>630</v>
      </c>
      <c r="J19" s="60">
        <v>0</v>
      </c>
      <c r="K19" s="60">
        <v>0</v>
      </c>
      <c r="L19" s="55">
        <v>1740</v>
      </c>
      <c r="M19" s="55">
        <f t="shared" si="4"/>
        <v>609</v>
      </c>
      <c r="N19" s="55">
        <v>1650</v>
      </c>
      <c r="O19" s="55">
        <f t="shared" si="5"/>
        <v>528</v>
      </c>
      <c r="P19" s="55">
        <v>320</v>
      </c>
      <c r="Q19" s="55">
        <v>400</v>
      </c>
      <c r="R19" s="55">
        <f t="shared" si="6"/>
        <v>80</v>
      </c>
      <c r="S19" s="55">
        <v>25</v>
      </c>
      <c r="T19" s="62">
        <v>9</v>
      </c>
      <c r="U19" s="55">
        <v>168</v>
      </c>
      <c r="V19" s="55">
        <f t="shared" si="7"/>
        <v>33.6</v>
      </c>
      <c r="W19" s="55">
        <v>100</v>
      </c>
      <c r="X19" s="62">
        <v>15</v>
      </c>
      <c r="Y19" s="36"/>
      <c r="Z19" s="65"/>
      <c r="AA19" s="8"/>
      <c r="AB19" s="8"/>
      <c r="AC19" s="8"/>
    </row>
    <row r="20" spans="1:29" ht="21" customHeight="1">
      <c r="A20" s="51" t="s">
        <v>28</v>
      </c>
      <c r="B20" s="56">
        <f>SUM(B5:B19)</f>
        <v>72500</v>
      </c>
      <c r="C20" s="57">
        <f>SUM(C5:C19)</f>
        <v>23499</v>
      </c>
      <c r="D20" s="55">
        <f t="shared" si="1"/>
        <v>324.12413793103502</v>
      </c>
      <c r="E20" s="56">
        <f>SUM(E5:E19)</f>
        <v>42440</v>
      </c>
      <c r="F20" s="58">
        <v>14716</v>
      </c>
      <c r="G20" s="56"/>
      <c r="H20" s="56">
        <f t="shared" ref="H20:O20" si="10">SUM(H5:H19)</f>
        <v>21000</v>
      </c>
      <c r="I20" s="58">
        <v>7354</v>
      </c>
      <c r="J20" s="56">
        <f t="shared" si="10"/>
        <v>1440</v>
      </c>
      <c r="K20" s="56">
        <f t="shared" si="10"/>
        <v>360</v>
      </c>
      <c r="L20" s="56">
        <f t="shared" si="10"/>
        <v>20000</v>
      </c>
      <c r="M20" s="58">
        <v>7002</v>
      </c>
      <c r="N20" s="56">
        <f t="shared" si="10"/>
        <v>23000</v>
      </c>
      <c r="O20" s="56">
        <f t="shared" si="10"/>
        <v>7360</v>
      </c>
      <c r="P20" s="56"/>
      <c r="Q20" s="56">
        <f t="shared" ref="Q20:W20" si="11">SUM(Q5:Q19)</f>
        <v>4420</v>
      </c>
      <c r="R20" s="56">
        <f t="shared" si="11"/>
        <v>884</v>
      </c>
      <c r="S20" s="56">
        <f t="shared" si="11"/>
        <v>222</v>
      </c>
      <c r="T20" s="57">
        <v>81</v>
      </c>
      <c r="U20" s="56">
        <f t="shared" si="11"/>
        <v>1868</v>
      </c>
      <c r="V20" s="56">
        <f t="shared" si="11"/>
        <v>373.6</v>
      </c>
      <c r="W20" s="56">
        <f t="shared" si="11"/>
        <v>550</v>
      </c>
      <c r="X20" s="63">
        <v>84</v>
      </c>
      <c r="Z20" s="8"/>
      <c r="AA20" s="8"/>
      <c r="AB20" s="8"/>
    </row>
    <row r="21" spans="1:29">
      <c r="A21" s="116" t="s">
        <v>29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spans="1:29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34" spans="9:9">
      <c r="I34" s="61"/>
    </row>
    <row r="35" spans="9:9">
      <c r="I35" s="61"/>
    </row>
    <row r="36" spans="9:9">
      <c r="I36" s="61"/>
    </row>
    <row r="37" spans="9:9">
      <c r="I37" s="61"/>
    </row>
    <row r="38" spans="9:9">
      <c r="I38" s="61"/>
    </row>
    <row r="39" spans="9:9">
      <c r="I39" s="61"/>
    </row>
    <row r="40" spans="9:9">
      <c r="I40" s="61"/>
    </row>
    <row r="41" spans="9:9">
      <c r="I41" s="61"/>
    </row>
    <row r="42" spans="9:9">
      <c r="I42" s="61"/>
    </row>
    <row r="43" spans="9:9">
      <c r="I43" s="61"/>
    </row>
    <row r="44" spans="9:9">
      <c r="I44" s="61"/>
    </row>
    <row r="45" spans="9:9">
      <c r="I45" s="61"/>
    </row>
    <row r="46" spans="9:9">
      <c r="I46" s="61"/>
    </row>
    <row r="47" spans="9:9">
      <c r="I47" s="61"/>
    </row>
    <row r="48" spans="9:9">
      <c r="I48" s="61"/>
    </row>
  </sheetData>
  <mergeCells count="17">
    <mergeCell ref="A21:X22"/>
    <mergeCell ref="A1:X1"/>
    <mergeCell ref="A2:X2"/>
    <mergeCell ref="B3:C3"/>
    <mergeCell ref="E3:F3"/>
    <mergeCell ref="H3:I3"/>
    <mergeCell ref="J3:K3"/>
    <mergeCell ref="L3:M3"/>
    <mergeCell ref="N3:O3"/>
    <mergeCell ref="Q3:R3"/>
    <mergeCell ref="S3:T3"/>
    <mergeCell ref="U3:V3"/>
    <mergeCell ref="W3:X3"/>
    <mergeCell ref="A3:A4"/>
    <mergeCell ref="D3:D4"/>
    <mergeCell ref="G3:G4"/>
    <mergeCell ref="P3:P4"/>
  </mergeCells>
  <phoneticPr fontId="27" type="noConversion"/>
  <pageMargins left="0.25" right="0.25" top="0.75" bottom="0.75" header="0.29861111111111099" footer="0.298611111111110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5"/>
  <sheetViews>
    <sheetView zoomScale="90" zoomScaleNormal="90" workbookViewId="0">
      <selection activeCell="Q13" sqref="Q13"/>
    </sheetView>
  </sheetViews>
  <sheetFormatPr defaultColWidth="9" defaultRowHeight="13.5"/>
  <cols>
    <col min="2" max="3" width="7.125" customWidth="1"/>
    <col min="4" max="4" width="5.875" customWidth="1"/>
    <col min="5" max="8" width="7.125" customWidth="1"/>
    <col min="9" max="9" width="6.625" customWidth="1"/>
    <col min="10" max="10" width="5" customWidth="1"/>
    <col min="11" max="11" width="7.5" customWidth="1"/>
    <col min="12" max="12" width="7.125" customWidth="1"/>
    <col min="13" max="13" width="7.5" customWidth="1"/>
    <col min="14" max="18" width="5.375" customWidth="1"/>
    <col min="19" max="20" width="4" customWidth="1"/>
    <col min="21" max="22" width="5.375" customWidth="1"/>
    <col min="23" max="24" width="3.875" customWidth="1"/>
    <col min="25" max="25" width="7.125" customWidth="1"/>
    <col min="26" max="26" width="6.5" customWidth="1"/>
    <col min="27" max="27" width="9.375"/>
  </cols>
  <sheetData>
    <row r="1" spans="1:27" ht="20.25">
      <c r="A1" s="117" t="s">
        <v>109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7" ht="14.25">
      <c r="A2" s="118" t="s">
        <v>110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7" ht="27.95" customHeight="1">
      <c r="A3" s="145" t="s">
        <v>3</v>
      </c>
      <c r="B3" s="142" t="s">
        <v>4</v>
      </c>
      <c r="C3" s="142"/>
      <c r="D3" s="144" t="s">
        <v>5</v>
      </c>
      <c r="E3" s="142" t="s">
        <v>6</v>
      </c>
      <c r="F3" s="142"/>
      <c r="G3" s="144" t="s">
        <v>7</v>
      </c>
      <c r="H3" s="142" t="s">
        <v>8</v>
      </c>
      <c r="I3" s="142"/>
      <c r="J3" s="143" t="s">
        <v>33</v>
      </c>
      <c r="K3" s="143"/>
      <c r="L3" s="143" t="s">
        <v>9</v>
      </c>
      <c r="M3" s="143"/>
      <c r="N3" s="143" t="s">
        <v>10</v>
      </c>
      <c r="O3" s="143"/>
      <c r="P3" s="146" t="s">
        <v>11</v>
      </c>
      <c r="Q3" s="143" t="s">
        <v>12</v>
      </c>
      <c r="R3" s="143"/>
      <c r="S3" s="143" t="s">
        <v>13</v>
      </c>
      <c r="T3" s="143"/>
      <c r="U3" s="143" t="s">
        <v>14</v>
      </c>
      <c r="V3" s="148"/>
      <c r="W3" s="144" t="s">
        <v>15</v>
      </c>
      <c r="X3" s="144"/>
    </row>
    <row r="4" spans="1:27" ht="41.1" customHeight="1">
      <c r="A4" s="145"/>
      <c r="B4" s="1" t="s">
        <v>16</v>
      </c>
      <c r="C4" s="1" t="s">
        <v>17</v>
      </c>
      <c r="D4" s="144"/>
      <c r="E4" s="2" t="s">
        <v>16</v>
      </c>
      <c r="F4" s="1" t="s">
        <v>17</v>
      </c>
      <c r="G4" s="143"/>
      <c r="H4" s="2" t="s">
        <v>16</v>
      </c>
      <c r="I4" s="1" t="s">
        <v>17</v>
      </c>
      <c r="J4" s="2" t="s">
        <v>16</v>
      </c>
      <c r="K4" s="1" t="s">
        <v>17</v>
      </c>
      <c r="L4" s="2" t="s">
        <v>16</v>
      </c>
      <c r="M4" s="1" t="s">
        <v>17</v>
      </c>
      <c r="N4" s="2" t="s">
        <v>16</v>
      </c>
      <c r="O4" s="1" t="s">
        <v>17</v>
      </c>
      <c r="P4" s="147"/>
      <c r="Q4" s="2" t="s">
        <v>16</v>
      </c>
      <c r="R4" s="1" t="s">
        <v>17</v>
      </c>
      <c r="S4" s="2" t="s">
        <v>16</v>
      </c>
      <c r="T4" s="1" t="s">
        <v>17</v>
      </c>
      <c r="U4" s="2" t="s">
        <v>16</v>
      </c>
      <c r="V4" s="53" t="s">
        <v>17</v>
      </c>
      <c r="W4" s="2" t="s">
        <v>16</v>
      </c>
      <c r="X4" s="1" t="s">
        <v>17</v>
      </c>
    </row>
    <row r="5" spans="1:27" ht="27" customHeight="1">
      <c r="A5" s="18" t="s">
        <v>111</v>
      </c>
      <c r="B5" s="38">
        <f>E5+N5+Q5+U5</f>
        <v>6612</v>
      </c>
      <c r="C5" s="38">
        <v>2226</v>
      </c>
      <c r="D5" s="38">
        <f>C5*1000/B5</f>
        <v>336.66061705989102</v>
      </c>
      <c r="E5" s="38">
        <f>H5+L5</f>
        <v>5060</v>
      </c>
      <c r="F5" s="38">
        <f>I5+M5</f>
        <v>1770</v>
      </c>
      <c r="G5" s="38">
        <v>350</v>
      </c>
      <c r="H5" s="38">
        <v>2530</v>
      </c>
      <c r="I5" s="38">
        <v>885</v>
      </c>
      <c r="J5" s="38">
        <v>0</v>
      </c>
      <c r="K5" s="38">
        <v>0</v>
      </c>
      <c r="L5" s="38">
        <v>2530</v>
      </c>
      <c r="M5" s="38">
        <v>885</v>
      </c>
      <c r="N5" s="38">
        <v>1235</v>
      </c>
      <c r="O5" s="38">
        <f>N5*0.33</f>
        <v>407.55</v>
      </c>
      <c r="P5" s="38">
        <v>330</v>
      </c>
      <c r="Q5" s="38">
        <v>277</v>
      </c>
      <c r="R5" s="38">
        <v>42</v>
      </c>
      <c r="S5" s="38">
        <v>0</v>
      </c>
      <c r="T5" s="38">
        <v>0</v>
      </c>
      <c r="U5" s="38">
        <v>40</v>
      </c>
      <c r="V5" s="54">
        <v>6</v>
      </c>
      <c r="W5" s="38">
        <v>0</v>
      </c>
      <c r="X5" s="38">
        <v>0</v>
      </c>
      <c r="AA5" s="8"/>
    </row>
    <row r="6" spans="1:27" ht="27" customHeight="1">
      <c r="A6" s="18" t="s">
        <v>112</v>
      </c>
      <c r="B6" s="38">
        <f t="shared" ref="B6:B12" si="0">E6+N6+Q6+U6</f>
        <v>5395</v>
      </c>
      <c r="C6" s="38">
        <f t="shared" ref="C6:C10" si="1">F6+O6+R6+T6+V6</f>
        <v>1837</v>
      </c>
      <c r="D6" s="38">
        <f t="shared" ref="D6:D13" si="2">C6*1000/B6</f>
        <v>340.50046339202999</v>
      </c>
      <c r="E6" s="38">
        <f>H6+L6</f>
        <v>3960</v>
      </c>
      <c r="F6" s="38">
        <f t="shared" ref="F6:F12" si="3">I6+M6</f>
        <v>1386</v>
      </c>
      <c r="G6" s="38">
        <v>350</v>
      </c>
      <c r="H6" s="38">
        <v>1980</v>
      </c>
      <c r="I6" s="38">
        <f t="shared" ref="I6:I12" si="4">H6*0.35</f>
        <v>693</v>
      </c>
      <c r="J6" s="38">
        <v>0</v>
      </c>
      <c r="K6" s="38">
        <v>0</v>
      </c>
      <c r="L6" s="38">
        <v>1980</v>
      </c>
      <c r="M6" s="38">
        <f t="shared" ref="M6:M8" si="5">I6</f>
        <v>693</v>
      </c>
      <c r="N6" s="38">
        <v>1200</v>
      </c>
      <c r="O6" s="38">
        <f t="shared" ref="O6:O12" si="6">N6*0.33</f>
        <v>396</v>
      </c>
      <c r="P6" s="38">
        <v>330</v>
      </c>
      <c r="Q6" s="38">
        <v>195</v>
      </c>
      <c r="R6" s="38">
        <v>49</v>
      </c>
      <c r="S6" s="38">
        <v>0</v>
      </c>
      <c r="T6" s="38">
        <v>0</v>
      </c>
      <c r="U6" s="38">
        <v>40</v>
      </c>
      <c r="V6" s="54">
        <v>6</v>
      </c>
      <c r="W6" s="38">
        <v>0</v>
      </c>
      <c r="X6" s="38">
        <v>0</v>
      </c>
      <c r="AA6" s="8"/>
    </row>
    <row r="7" spans="1:27" ht="27" customHeight="1">
      <c r="A7" s="18" t="s">
        <v>113</v>
      </c>
      <c r="B7" s="38">
        <f t="shared" si="0"/>
        <v>2968</v>
      </c>
      <c r="C7" s="38">
        <f t="shared" si="1"/>
        <v>1005.9</v>
      </c>
      <c r="D7" s="38">
        <f t="shared" si="2"/>
        <v>338.91509433962301</v>
      </c>
      <c r="E7" s="38">
        <f>H7+L7</f>
        <v>2220</v>
      </c>
      <c r="F7" s="38">
        <f t="shared" si="3"/>
        <v>777.5</v>
      </c>
      <c r="G7" s="38">
        <v>350</v>
      </c>
      <c r="H7" s="38">
        <v>1110</v>
      </c>
      <c r="I7" s="38">
        <f t="shared" si="4"/>
        <v>388.5</v>
      </c>
      <c r="J7" s="38">
        <v>0</v>
      </c>
      <c r="K7" s="38">
        <v>0</v>
      </c>
      <c r="L7" s="38">
        <v>1110</v>
      </c>
      <c r="M7" s="38">
        <v>389</v>
      </c>
      <c r="N7" s="38">
        <v>580</v>
      </c>
      <c r="O7" s="38">
        <f t="shared" si="6"/>
        <v>191.4</v>
      </c>
      <c r="P7" s="38">
        <v>330</v>
      </c>
      <c r="Q7" s="38">
        <v>120</v>
      </c>
      <c r="R7" s="38">
        <v>30</v>
      </c>
      <c r="S7" s="38">
        <v>0</v>
      </c>
      <c r="T7" s="38">
        <v>0</v>
      </c>
      <c r="U7" s="38">
        <v>48</v>
      </c>
      <c r="V7" s="54">
        <v>7</v>
      </c>
      <c r="W7" s="38">
        <v>0</v>
      </c>
      <c r="X7" s="38">
        <v>0</v>
      </c>
      <c r="AA7" s="8"/>
    </row>
    <row r="8" spans="1:27" ht="27" customHeight="1">
      <c r="A8" s="18" t="s">
        <v>114</v>
      </c>
      <c r="B8" s="38">
        <f t="shared" si="0"/>
        <v>8427</v>
      </c>
      <c r="C8" s="38">
        <v>2864</v>
      </c>
      <c r="D8" s="38">
        <f t="shared" si="2"/>
        <v>339.859973893438</v>
      </c>
      <c r="E8" s="38">
        <f>H8+L8</f>
        <v>5920</v>
      </c>
      <c r="F8" s="38">
        <f t="shared" si="3"/>
        <v>2072</v>
      </c>
      <c r="G8" s="38">
        <v>350</v>
      </c>
      <c r="H8" s="38">
        <v>2960</v>
      </c>
      <c r="I8" s="38">
        <f t="shared" si="4"/>
        <v>1036</v>
      </c>
      <c r="J8" s="38">
        <v>0</v>
      </c>
      <c r="K8" s="38">
        <v>0</v>
      </c>
      <c r="L8" s="38">
        <v>2960</v>
      </c>
      <c r="M8" s="38">
        <f t="shared" si="5"/>
        <v>1036</v>
      </c>
      <c r="N8" s="38">
        <v>2120</v>
      </c>
      <c r="O8" s="38">
        <f t="shared" si="6"/>
        <v>699.6</v>
      </c>
      <c r="P8" s="38">
        <v>330</v>
      </c>
      <c r="Q8" s="38">
        <v>330</v>
      </c>
      <c r="R8" s="38">
        <v>83</v>
      </c>
      <c r="S8" s="38">
        <v>0</v>
      </c>
      <c r="T8" s="38">
        <v>0</v>
      </c>
      <c r="U8" s="38">
        <v>57</v>
      </c>
      <c r="V8" s="54">
        <v>9</v>
      </c>
      <c r="W8" s="38">
        <v>0</v>
      </c>
      <c r="X8" s="38">
        <v>0</v>
      </c>
      <c r="AA8" s="8"/>
    </row>
    <row r="9" spans="1:27" ht="27" customHeight="1">
      <c r="A9" s="18" t="s">
        <v>115</v>
      </c>
      <c r="B9" s="38">
        <f t="shared" si="0"/>
        <v>5297</v>
      </c>
      <c r="C9" s="38">
        <v>1806</v>
      </c>
      <c r="D9" s="38">
        <f t="shared" si="2"/>
        <v>340.94770624882</v>
      </c>
      <c r="E9" s="38">
        <v>3984</v>
      </c>
      <c r="F9" s="38">
        <f t="shared" si="3"/>
        <v>1396</v>
      </c>
      <c r="G9" s="38">
        <v>350</v>
      </c>
      <c r="H9" s="38">
        <f>E9/2</f>
        <v>1992</v>
      </c>
      <c r="I9" s="38">
        <v>698</v>
      </c>
      <c r="J9" s="38">
        <v>0</v>
      </c>
      <c r="K9" s="38">
        <v>0</v>
      </c>
      <c r="L9" s="38">
        <v>1991.5</v>
      </c>
      <c r="M9" s="38">
        <v>698</v>
      </c>
      <c r="N9" s="51">
        <v>1085</v>
      </c>
      <c r="O9" s="38">
        <f t="shared" si="6"/>
        <v>358.05</v>
      </c>
      <c r="P9" s="38">
        <v>330</v>
      </c>
      <c r="Q9" s="51">
        <v>170</v>
      </c>
      <c r="R9" s="38">
        <v>43</v>
      </c>
      <c r="S9" s="38">
        <v>0</v>
      </c>
      <c r="T9" s="38">
        <v>0</v>
      </c>
      <c r="U9" s="51">
        <v>58</v>
      </c>
      <c r="V9" s="54">
        <v>9</v>
      </c>
      <c r="W9" s="38">
        <v>0</v>
      </c>
      <c r="X9" s="38">
        <v>0</v>
      </c>
      <c r="AA9" s="8"/>
    </row>
    <row r="10" spans="1:27" ht="27" customHeight="1">
      <c r="A10" s="18" t="s">
        <v>116</v>
      </c>
      <c r="B10" s="38">
        <f t="shared" si="0"/>
        <v>5549</v>
      </c>
      <c r="C10" s="38">
        <f t="shared" si="1"/>
        <v>1877.5</v>
      </c>
      <c r="D10" s="38">
        <f t="shared" si="2"/>
        <v>338.34925211749902</v>
      </c>
      <c r="E10" s="51">
        <v>3924</v>
      </c>
      <c r="F10" s="38">
        <f t="shared" si="3"/>
        <v>1372</v>
      </c>
      <c r="G10" s="38">
        <v>350</v>
      </c>
      <c r="H10" s="38">
        <v>1962</v>
      </c>
      <c r="I10" s="38">
        <v>686</v>
      </c>
      <c r="J10" s="38">
        <v>0</v>
      </c>
      <c r="K10" s="38">
        <v>0</v>
      </c>
      <c r="L10" s="38">
        <v>1962</v>
      </c>
      <c r="M10" s="38">
        <v>686</v>
      </c>
      <c r="N10" s="51">
        <v>1350</v>
      </c>
      <c r="O10" s="38">
        <f t="shared" si="6"/>
        <v>445.5</v>
      </c>
      <c r="P10" s="38">
        <v>330</v>
      </c>
      <c r="Q10" s="51">
        <v>220</v>
      </c>
      <c r="R10" s="38">
        <v>52</v>
      </c>
      <c r="S10" s="38">
        <v>0</v>
      </c>
      <c r="T10" s="38">
        <v>0</v>
      </c>
      <c r="U10" s="51">
        <v>55</v>
      </c>
      <c r="V10" s="54">
        <v>8</v>
      </c>
      <c r="W10" s="38">
        <v>0</v>
      </c>
      <c r="X10" s="38">
        <v>0</v>
      </c>
      <c r="AA10" s="8"/>
    </row>
    <row r="11" spans="1:27" ht="27" customHeight="1">
      <c r="A11" s="18" t="s">
        <v>117</v>
      </c>
      <c r="B11" s="38">
        <f t="shared" si="0"/>
        <v>4581</v>
      </c>
      <c r="C11" s="38">
        <v>1564</v>
      </c>
      <c r="D11" s="38">
        <f t="shared" si="2"/>
        <v>341.41017245143001</v>
      </c>
      <c r="E11" s="51">
        <v>3474</v>
      </c>
      <c r="F11" s="38">
        <f t="shared" si="3"/>
        <v>1215.9000000000001</v>
      </c>
      <c r="G11" s="38">
        <v>350</v>
      </c>
      <c r="H11" s="38">
        <f>E11/2</f>
        <v>1737</v>
      </c>
      <c r="I11" s="38">
        <f t="shared" si="4"/>
        <v>607.95000000000005</v>
      </c>
      <c r="J11" s="38">
        <v>0</v>
      </c>
      <c r="K11" s="38">
        <v>0</v>
      </c>
      <c r="L11" s="38">
        <v>1737</v>
      </c>
      <c r="M11" s="38">
        <f t="shared" ref="M11" si="7">I11</f>
        <v>607.95000000000005</v>
      </c>
      <c r="N11" s="51">
        <v>950</v>
      </c>
      <c r="O11" s="38">
        <f t="shared" si="6"/>
        <v>313.5</v>
      </c>
      <c r="P11" s="38">
        <v>330</v>
      </c>
      <c r="Q11" s="51">
        <v>102</v>
      </c>
      <c r="R11" s="38">
        <v>26</v>
      </c>
      <c r="S11" s="38">
        <v>0</v>
      </c>
      <c r="T11" s="38">
        <v>0</v>
      </c>
      <c r="U11" s="51">
        <v>55</v>
      </c>
      <c r="V11" s="54">
        <v>8</v>
      </c>
      <c r="W11" s="38">
        <v>0</v>
      </c>
      <c r="X11" s="38">
        <v>0</v>
      </c>
      <c r="AA11" s="8"/>
    </row>
    <row r="12" spans="1:27" ht="27" customHeight="1">
      <c r="A12" s="18" t="s">
        <v>118</v>
      </c>
      <c r="B12" s="38">
        <f t="shared" si="0"/>
        <v>3071</v>
      </c>
      <c r="C12" s="38">
        <v>1048</v>
      </c>
      <c r="D12" s="38">
        <f t="shared" si="2"/>
        <v>341.25691957017301</v>
      </c>
      <c r="E12" s="51">
        <v>2458</v>
      </c>
      <c r="F12" s="38">
        <f t="shared" si="3"/>
        <v>860.15</v>
      </c>
      <c r="G12" s="38">
        <v>350</v>
      </c>
      <c r="H12" s="38">
        <f>E12/2</f>
        <v>1229</v>
      </c>
      <c r="I12" s="38">
        <f t="shared" si="4"/>
        <v>430.15</v>
      </c>
      <c r="J12" s="38">
        <v>0</v>
      </c>
      <c r="K12" s="38">
        <v>0</v>
      </c>
      <c r="L12" s="38">
        <v>1229</v>
      </c>
      <c r="M12" s="38">
        <v>430</v>
      </c>
      <c r="N12" s="38">
        <v>480</v>
      </c>
      <c r="O12" s="38">
        <f t="shared" si="6"/>
        <v>158.4</v>
      </c>
      <c r="P12" s="38">
        <v>330</v>
      </c>
      <c r="Q12" s="38">
        <v>98</v>
      </c>
      <c r="R12" s="38">
        <v>25</v>
      </c>
      <c r="S12" s="38">
        <v>0</v>
      </c>
      <c r="T12" s="38">
        <v>0</v>
      </c>
      <c r="U12" s="38">
        <v>35</v>
      </c>
      <c r="V12" s="54">
        <v>5</v>
      </c>
      <c r="W12" s="38">
        <v>0</v>
      </c>
      <c r="X12" s="38">
        <v>0</v>
      </c>
      <c r="AA12" s="8"/>
    </row>
    <row r="13" spans="1:27" ht="27" customHeight="1">
      <c r="A13" s="18" t="s">
        <v>28</v>
      </c>
      <c r="B13" s="52">
        <f>SUM(B5:B12)</f>
        <v>41900</v>
      </c>
      <c r="C13" s="38">
        <v>14229</v>
      </c>
      <c r="D13" s="38">
        <f t="shared" si="2"/>
        <v>339.59427207637202</v>
      </c>
      <c r="E13" s="38">
        <f>SUM(E5:E12)</f>
        <v>31000</v>
      </c>
      <c r="F13" s="38">
        <f>SUM(F5:F12)</f>
        <v>10849.55</v>
      </c>
      <c r="G13" s="52">
        <v>350</v>
      </c>
      <c r="H13" s="52">
        <f>SUM(H5:H12)</f>
        <v>15500</v>
      </c>
      <c r="I13" s="52">
        <v>5425</v>
      </c>
      <c r="J13" s="38">
        <v>0</v>
      </c>
      <c r="K13" s="38">
        <v>0</v>
      </c>
      <c r="L13" s="52">
        <f>SUM(L5:L12)</f>
        <v>15499.5</v>
      </c>
      <c r="M13" s="52">
        <v>5425</v>
      </c>
      <c r="N13" s="52">
        <f>SUM(N5:N12)</f>
        <v>9000</v>
      </c>
      <c r="O13" s="52">
        <v>2971</v>
      </c>
      <c r="P13" s="38">
        <v>330</v>
      </c>
      <c r="Q13" s="52">
        <f>SUM(Q5:Q12)</f>
        <v>1512</v>
      </c>
      <c r="R13" s="52">
        <f>SUM(R5:R12)</f>
        <v>350</v>
      </c>
      <c r="S13" s="38">
        <v>0</v>
      </c>
      <c r="T13" s="38">
        <v>0</v>
      </c>
      <c r="U13" s="52">
        <f>SUM(U5:U12)</f>
        <v>388</v>
      </c>
      <c r="V13" s="52">
        <f>SUM(V5:V12)</f>
        <v>58</v>
      </c>
      <c r="W13" s="38">
        <v>0</v>
      </c>
      <c r="X13" s="38">
        <v>0</v>
      </c>
      <c r="Y13" s="8"/>
      <c r="AA13" s="8"/>
    </row>
    <row r="14" spans="1:27">
      <c r="A14" s="116" t="s">
        <v>29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</row>
    <row r="15" spans="1:27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</sheetData>
  <mergeCells count="17">
    <mergeCell ref="A14:X15"/>
    <mergeCell ref="A1:X1"/>
    <mergeCell ref="A2:X2"/>
    <mergeCell ref="B3:C3"/>
    <mergeCell ref="E3:F3"/>
    <mergeCell ref="H3:I3"/>
    <mergeCell ref="J3:K3"/>
    <mergeCell ref="L3:M3"/>
    <mergeCell ref="N3:O3"/>
    <mergeCell ref="Q3:R3"/>
    <mergeCell ref="S3:T3"/>
    <mergeCell ref="U3:V3"/>
    <mergeCell ref="W3:X3"/>
    <mergeCell ref="A3:A4"/>
    <mergeCell ref="D3:D4"/>
    <mergeCell ref="G3:G4"/>
    <mergeCell ref="P3:P4"/>
  </mergeCells>
  <phoneticPr fontId="27" type="noConversion"/>
  <pageMargins left="0.25" right="0.25" top="0.75" bottom="0.75" header="0.29861111111111099" footer="0.298611111111110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X28"/>
  <sheetViews>
    <sheetView zoomScale="90" zoomScaleNormal="90" workbookViewId="0">
      <selection activeCell="T12" sqref="T12"/>
    </sheetView>
  </sheetViews>
  <sheetFormatPr defaultColWidth="9" defaultRowHeight="13.5"/>
  <cols>
    <col min="1" max="1" width="7.5" customWidth="1"/>
    <col min="2" max="2" width="6.5" customWidth="1"/>
    <col min="3" max="3" width="6.25" customWidth="1"/>
    <col min="4" max="4" width="7" customWidth="1"/>
    <col min="5" max="5" width="6.25" customWidth="1"/>
    <col min="6" max="6" width="5.375" customWidth="1"/>
    <col min="7" max="7" width="6.125" customWidth="1"/>
    <col min="8" max="8" width="7" customWidth="1"/>
    <col min="9" max="11" width="5.375" customWidth="1"/>
    <col min="12" max="12" width="8.25" customWidth="1"/>
    <col min="13" max="13" width="5.375" customWidth="1"/>
    <col min="14" max="14" width="7.375" customWidth="1"/>
    <col min="15" max="15" width="5.375" customWidth="1"/>
    <col min="16" max="16" width="6.25" customWidth="1"/>
    <col min="17" max="26" width="5.375" customWidth="1"/>
  </cols>
  <sheetData>
    <row r="1" spans="1:24" ht="20.25">
      <c r="A1" s="149" t="s">
        <v>119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</row>
    <row r="2" spans="1:24" ht="14.25">
      <c r="A2" s="150" t="s">
        <v>120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ht="36" customHeight="1">
      <c r="A3" s="145" t="s">
        <v>3</v>
      </c>
      <c r="B3" s="142" t="s">
        <v>4</v>
      </c>
      <c r="C3" s="142"/>
      <c r="D3" s="144" t="s">
        <v>5</v>
      </c>
      <c r="E3" s="142" t="s">
        <v>6</v>
      </c>
      <c r="F3" s="142"/>
      <c r="G3" s="144" t="s">
        <v>7</v>
      </c>
      <c r="H3" s="142" t="s">
        <v>8</v>
      </c>
      <c r="I3" s="142"/>
      <c r="J3" s="143" t="s">
        <v>33</v>
      </c>
      <c r="K3" s="143"/>
      <c r="L3" s="143" t="s">
        <v>9</v>
      </c>
      <c r="M3" s="143"/>
      <c r="N3" s="143" t="s">
        <v>10</v>
      </c>
      <c r="O3" s="143"/>
      <c r="P3" s="146" t="s">
        <v>11</v>
      </c>
      <c r="Q3" s="143" t="s">
        <v>12</v>
      </c>
      <c r="R3" s="143"/>
      <c r="S3" s="143" t="s">
        <v>13</v>
      </c>
      <c r="T3" s="143"/>
      <c r="U3" s="143" t="s">
        <v>14</v>
      </c>
      <c r="V3" s="143"/>
      <c r="W3" s="144" t="s">
        <v>15</v>
      </c>
      <c r="X3" s="144"/>
    </row>
    <row r="4" spans="1:24" ht="48.95" customHeight="1">
      <c r="A4" s="145"/>
      <c r="B4" s="1" t="s">
        <v>16</v>
      </c>
      <c r="C4" s="1" t="s">
        <v>17</v>
      </c>
      <c r="D4" s="144"/>
      <c r="E4" s="2" t="s">
        <v>16</v>
      </c>
      <c r="F4" s="1" t="s">
        <v>17</v>
      </c>
      <c r="G4" s="143"/>
      <c r="H4" s="2" t="s">
        <v>16</v>
      </c>
      <c r="I4" s="1" t="s">
        <v>17</v>
      </c>
      <c r="J4" s="2" t="s">
        <v>16</v>
      </c>
      <c r="K4" s="1" t="s">
        <v>17</v>
      </c>
      <c r="L4" s="2" t="s">
        <v>16</v>
      </c>
      <c r="M4" s="1" t="s">
        <v>17</v>
      </c>
      <c r="N4" s="2" t="s">
        <v>16</v>
      </c>
      <c r="O4" s="1" t="s">
        <v>17</v>
      </c>
      <c r="P4" s="147"/>
      <c r="Q4" s="2" t="s">
        <v>16</v>
      </c>
      <c r="R4" s="1" t="s">
        <v>17</v>
      </c>
      <c r="S4" s="2" t="s">
        <v>16</v>
      </c>
      <c r="T4" s="1" t="s">
        <v>17</v>
      </c>
      <c r="U4" s="2" t="s">
        <v>16</v>
      </c>
      <c r="V4" s="1" t="s">
        <v>17</v>
      </c>
      <c r="W4" s="2" t="s">
        <v>16</v>
      </c>
      <c r="X4" s="1" t="s">
        <v>17</v>
      </c>
    </row>
    <row r="5" spans="1:24" ht="30" customHeight="1">
      <c r="A5" s="37" t="s">
        <v>121</v>
      </c>
      <c r="B5" s="38">
        <f t="shared" ref="B5:B11" si="0">H5+L5+N5+Q5+S5+U5</f>
        <v>2766</v>
      </c>
      <c r="C5" s="38">
        <f>F5+O5+R5+T5+V5</f>
        <v>908.5</v>
      </c>
      <c r="D5" s="38">
        <f>C5*1000/B5</f>
        <v>328.452639190166</v>
      </c>
      <c r="E5" s="38">
        <f t="shared" ref="E5:E11" si="1">H5+L5</f>
        <v>1990</v>
      </c>
      <c r="F5" s="38">
        <f t="shared" ref="F5:F10" si="2">E5*0.35</f>
        <v>696.5</v>
      </c>
      <c r="G5" s="38">
        <v>350</v>
      </c>
      <c r="H5" s="39">
        <v>1060</v>
      </c>
      <c r="I5" s="38">
        <v>371</v>
      </c>
      <c r="J5" s="38">
        <v>0</v>
      </c>
      <c r="K5" s="38">
        <v>0</v>
      </c>
      <c r="L5" s="45">
        <v>930</v>
      </c>
      <c r="M5" s="38">
        <f>L5*0.35</f>
        <v>325.5</v>
      </c>
      <c r="N5" s="46">
        <v>500</v>
      </c>
      <c r="O5" s="38">
        <f>N5*0.32</f>
        <v>160</v>
      </c>
      <c r="P5" s="38">
        <v>320</v>
      </c>
      <c r="Q5" s="48">
        <v>80</v>
      </c>
      <c r="R5" s="38">
        <f>Q5*0.16</f>
        <v>12.8</v>
      </c>
      <c r="S5" s="49">
        <v>36</v>
      </c>
      <c r="T5" s="38">
        <f>S5*0.2</f>
        <v>7.2</v>
      </c>
      <c r="U5" s="50">
        <v>160</v>
      </c>
      <c r="V5" s="38">
        <f>U5*0.2</f>
        <v>32</v>
      </c>
      <c r="W5" s="51">
        <v>0</v>
      </c>
      <c r="X5" s="51">
        <v>0</v>
      </c>
    </row>
    <row r="6" spans="1:24" ht="30" customHeight="1">
      <c r="A6" s="40" t="s">
        <v>122</v>
      </c>
      <c r="B6" s="38">
        <f t="shared" si="0"/>
        <v>8600</v>
      </c>
      <c r="C6" s="38">
        <f t="shared" ref="C6:C10" si="3">F6+O6+R6+T6+V6</f>
        <v>2777.5</v>
      </c>
      <c r="D6" s="38">
        <f t="shared" ref="D6:D12" si="4">C6*1000/B6</f>
        <v>322.96511627907</v>
      </c>
      <c r="E6" s="38">
        <f t="shared" si="1"/>
        <v>4330</v>
      </c>
      <c r="F6" s="38">
        <f t="shared" si="2"/>
        <v>1515.5</v>
      </c>
      <c r="G6" s="38">
        <v>350</v>
      </c>
      <c r="H6" s="41">
        <v>2230</v>
      </c>
      <c r="I6" s="38">
        <v>781</v>
      </c>
      <c r="J6" s="38">
        <v>0</v>
      </c>
      <c r="K6" s="38">
        <v>0</v>
      </c>
      <c r="L6" s="45">
        <v>2100</v>
      </c>
      <c r="M6" s="38">
        <f>L6*0.35</f>
        <v>735</v>
      </c>
      <c r="N6" s="46">
        <v>3500</v>
      </c>
      <c r="O6" s="38">
        <f t="shared" ref="O6:O11" si="5">N6*0.32</f>
        <v>1120</v>
      </c>
      <c r="P6" s="38">
        <v>320</v>
      </c>
      <c r="Q6" s="48">
        <v>300</v>
      </c>
      <c r="R6" s="38">
        <f t="shared" ref="R6:R11" si="6">Q6*0.16</f>
        <v>48</v>
      </c>
      <c r="S6" s="49">
        <v>70</v>
      </c>
      <c r="T6" s="38">
        <f t="shared" ref="T6:T11" si="7">S6*0.2</f>
        <v>14</v>
      </c>
      <c r="U6" s="50">
        <v>400</v>
      </c>
      <c r="V6" s="38">
        <f t="shared" ref="V6:V11" si="8">U6*0.2</f>
        <v>80</v>
      </c>
      <c r="W6" s="51">
        <v>0</v>
      </c>
      <c r="X6" s="51">
        <v>0</v>
      </c>
    </row>
    <row r="7" spans="1:24" ht="30" customHeight="1">
      <c r="A7" s="37" t="s">
        <v>123</v>
      </c>
      <c r="B7" s="38">
        <f t="shared" si="0"/>
        <v>1792</v>
      </c>
      <c r="C7" s="38">
        <f t="shared" si="3"/>
        <v>573.9</v>
      </c>
      <c r="D7" s="38">
        <f t="shared" si="4"/>
        <v>320.25669642857099</v>
      </c>
      <c r="E7" s="38">
        <f t="shared" si="1"/>
        <v>850</v>
      </c>
      <c r="F7" s="38">
        <f t="shared" si="2"/>
        <v>297.5</v>
      </c>
      <c r="G7" s="38">
        <v>350</v>
      </c>
      <c r="H7" s="39">
        <v>440</v>
      </c>
      <c r="I7" s="38">
        <v>154</v>
      </c>
      <c r="J7" s="38">
        <v>0</v>
      </c>
      <c r="K7" s="38">
        <v>0</v>
      </c>
      <c r="L7" s="45">
        <v>410</v>
      </c>
      <c r="M7" s="38">
        <f>L7*0.35</f>
        <v>143.5</v>
      </c>
      <c r="N7" s="46">
        <v>750</v>
      </c>
      <c r="O7" s="38">
        <f t="shared" si="5"/>
        <v>240</v>
      </c>
      <c r="P7" s="38">
        <v>320</v>
      </c>
      <c r="Q7" s="48">
        <v>50</v>
      </c>
      <c r="R7" s="38">
        <f t="shared" si="6"/>
        <v>8</v>
      </c>
      <c r="S7" s="49">
        <v>22</v>
      </c>
      <c r="T7" s="38">
        <f t="shared" si="7"/>
        <v>4.4000000000000004</v>
      </c>
      <c r="U7" s="50">
        <v>120</v>
      </c>
      <c r="V7" s="38">
        <f t="shared" si="8"/>
        <v>24</v>
      </c>
      <c r="W7" s="51">
        <v>0</v>
      </c>
      <c r="X7" s="51">
        <v>0</v>
      </c>
    </row>
    <row r="8" spans="1:24" ht="30" customHeight="1">
      <c r="A8" s="37" t="s">
        <v>124</v>
      </c>
      <c r="B8" s="38">
        <f t="shared" si="0"/>
        <v>4898</v>
      </c>
      <c r="C8" s="38">
        <v>1584</v>
      </c>
      <c r="D8" s="38">
        <f t="shared" si="4"/>
        <v>323.397305022458</v>
      </c>
      <c r="E8" s="38">
        <f t="shared" si="1"/>
        <v>1850</v>
      </c>
      <c r="F8" s="38">
        <v>647</v>
      </c>
      <c r="G8" s="38">
        <v>350</v>
      </c>
      <c r="H8" s="42">
        <v>1070</v>
      </c>
      <c r="I8" s="38">
        <v>374</v>
      </c>
      <c r="J8" s="38">
        <v>0</v>
      </c>
      <c r="K8" s="38">
        <v>0</v>
      </c>
      <c r="L8" s="45">
        <v>780</v>
      </c>
      <c r="M8" s="38">
        <f>L8*0.35</f>
        <v>273</v>
      </c>
      <c r="N8" s="46">
        <v>2750</v>
      </c>
      <c r="O8" s="38">
        <f t="shared" si="5"/>
        <v>880</v>
      </c>
      <c r="P8" s="38">
        <v>320</v>
      </c>
      <c r="Q8" s="48">
        <v>80</v>
      </c>
      <c r="R8" s="38">
        <f t="shared" si="6"/>
        <v>12.8</v>
      </c>
      <c r="S8" s="49">
        <v>38</v>
      </c>
      <c r="T8" s="38">
        <f t="shared" si="7"/>
        <v>7.6</v>
      </c>
      <c r="U8" s="50">
        <v>180</v>
      </c>
      <c r="V8" s="38">
        <f t="shared" si="8"/>
        <v>36</v>
      </c>
      <c r="W8" s="51">
        <v>0</v>
      </c>
      <c r="X8" s="51">
        <v>0</v>
      </c>
    </row>
    <row r="9" spans="1:24" ht="30" customHeight="1">
      <c r="A9" s="37" t="s">
        <v>125</v>
      </c>
      <c r="B9" s="38">
        <f t="shared" si="0"/>
        <v>7866</v>
      </c>
      <c r="C9" s="38">
        <f t="shared" si="3"/>
        <v>2557.5</v>
      </c>
      <c r="D9" s="38">
        <f t="shared" si="4"/>
        <v>325.13348588863499</v>
      </c>
      <c r="E9" s="38">
        <f t="shared" si="1"/>
        <v>4010</v>
      </c>
      <c r="F9" s="38">
        <f t="shared" si="2"/>
        <v>1403.5</v>
      </c>
      <c r="G9" s="38">
        <v>350</v>
      </c>
      <c r="H9" s="43">
        <v>2030</v>
      </c>
      <c r="I9" s="38">
        <v>711</v>
      </c>
      <c r="J9" s="38">
        <v>0</v>
      </c>
      <c r="K9" s="38">
        <v>0</v>
      </c>
      <c r="L9" s="45">
        <v>1980</v>
      </c>
      <c r="M9" s="38">
        <f>L9*0.35</f>
        <v>693</v>
      </c>
      <c r="N9" s="46">
        <v>3250</v>
      </c>
      <c r="O9" s="38">
        <f t="shared" si="5"/>
        <v>1040</v>
      </c>
      <c r="P9" s="38">
        <v>320</v>
      </c>
      <c r="Q9" s="48">
        <v>180</v>
      </c>
      <c r="R9" s="38">
        <f t="shared" si="6"/>
        <v>28.8</v>
      </c>
      <c r="S9" s="49">
        <v>46</v>
      </c>
      <c r="T9" s="38">
        <f t="shared" si="7"/>
        <v>9.1999999999999993</v>
      </c>
      <c r="U9" s="50">
        <v>380</v>
      </c>
      <c r="V9" s="38">
        <f t="shared" si="8"/>
        <v>76</v>
      </c>
      <c r="W9" s="51">
        <v>0</v>
      </c>
      <c r="X9" s="51">
        <v>0</v>
      </c>
    </row>
    <row r="10" spans="1:24" ht="30" customHeight="1">
      <c r="A10" s="37" t="s">
        <v>126</v>
      </c>
      <c r="B10" s="38">
        <f t="shared" si="0"/>
        <v>765</v>
      </c>
      <c r="C10" s="38">
        <f t="shared" si="3"/>
        <v>219.6</v>
      </c>
      <c r="D10" s="38">
        <f t="shared" si="4"/>
        <v>287.058823529412</v>
      </c>
      <c r="E10" s="38">
        <f t="shared" si="1"/>
        <v>20</v>
      </c>
      <c r="F10" s="38">
        <f t="shared" si="2"/>
        <v>7</v>
      </c>
      <c r="G10" s="38">
        <v>350</v>
      </c>
      <c r="H10" s="39">
        <v>20</v>
      </c>
      <c r="I10" s="38">
        <v>7</v>
      </c>
      <c r="J10" s="38">
        <v>0</v>
      </c>
      <c r="K10" s="38">
        <v>0</v>
      </c>
      <c r="L10" s="45">
        <v>0</v>
      </c>
      <c r="M10" s="38">
        <v>0</v>
      </c>
      <c r="N10" s="46">
        <v>550</v>
      </c>
      <c r="O10" s="38">
        <f t="shared" si="5"/>
        <v>176</v>
      </c>
      <c r="P10" s="38">
        <v>320</v>
      </c>
      <c r="Q10" s="48">
        <v>60</v>
      </c>
      <c r="R10" s="38">
        <f t="shared" si="6"/>
        <v>9.6</v>
      </c>
      <c r="S10" s="49">
        <v>15</v>
      </c>
      <c r="T10" s="38">
        <f t="shared" si="7"/>
        <v>3</v>
      </c>
      <c r="U10" s="50">
        <v>120</v>
      </c>
      <c r="V10" s="38">
        <f t="shared" si="8"/>
        <v>24</v>
      </c>
      <c r="W10" s="51">
        <v>0</v>
      </c>
      <c r="X10" s="51">
        <v>0</v>
      </c>
    </row>
    <row r="11" spans="1:24" ht="30" customHeight="1">
      <c r="A11" s="37" t="s">
        <v>127</v>
      </c>
      <c r="B11" s="38">
        <f t="shared" si="0"/>
        <v>1863</v>
      </c>
      <c r="C11" s="38">
        <v>575</v>
      </c>
      <c r="D11" s="38">
        <f t="shared" si="4"/>
        <v>308.64197530864197</v>
      </c>
      <c r="E11" s="38">
        <f t="shared" si="1"/>
        <v>0</v>
      </c>
      <c r="F11" s="38">
        <v>0</v>
      </c>
      <c r="G11" s="38">
        <v>0</v>
      </c>
      <c r="H11" s="39">
        <v>0</v>
      </c>
      <c r="I11" s="38">
        <v>0</v>
      </c>
      <c r="J11" s="38">
        <v>0</v>
      </c>
      <c r="K11" s="38">
        <v>0</v>
      </c>
      <c r="L11" s="45">
        <v>0</v>
      </c>
      <c r="M11" s="38">
        <v>0</v>
      </c>
      <c r="N11" s="46">
        <v>1700</v>
      </c>
      <c r="O11" s="38">
        <f t="shared" si="5"/>
        <v>544</v>
      </c>
      <c r="P11" s="38">
        <v>320</v>
      </c>
      <c r="Q11" s="48">
        <v>60</v>
      </c>
      <c r="R11" s="38">
        <f t="shared" si="6"/>
        <v>9.6</v>
      </c>
      <c r="S11" s="49">
        <v>13</v>
      </c>
      <c r="T11" s="38">
        <f t="shared" si="7"/>
        <v>2.6</v>
      </c>
      <c r="U11" s="50">
        <v>90</v>
      </c>
      <c r="V11" s="38">
        <f t="shared" si="8"/>
        <v>18</v>
      </c>
      <c r="W11" s="51">
        <v>0</v>
      </c>
      <c r="X11" s="51">
        <v>0</v>
      </c>
    </row>
    <row r="12" spans="1:24" ht="30" customHeight="1">
      <c r="A12" s="44" t="s">
        <v>28</v>
      </c>
      <c r="B12" s="38">
        <f>SUM(B5:B11)</f>
        <v>28550</v>
      </c>
      <c r="C12" s="38">
        <v>9198</v>
      </c>
      <c r="D12" s="38">
        <f t="shared" si="4"/>
        <v>322.17162872154103</v>
      </c>
      <c r="E12" s="38">
        <f>SUM(E5:E11)</f>
        <v>13050</v>
      </c>
      <c r="F12" s="38">
        <v>4569</v>
      </c>
      <c r="G12" s="38"/>
      <c r="H12" s="39">
        <f>SUM(H5:H11)</f>
        <v>6850</v>
      </c>
      <c r="I12" s="38">
        <f>SUM(I5:I11)</f>
        <v>2398</v>
      </c>
      <c r="J12" s="38">
        <v>0</v>
      </c>
      <c r="K12" s="38">
        <v>0</v>
      </c>
      <c r="L12" s="45">
        <f>SUM(L5:L11)</f>
        <v>6200</v>
      </c>
      <c r="M12" s="38">
        <v>2171</v>
      </c>
      <c r="N12" s="46">
        <f>SUM(N5:N11)</f>
        <v>13000</v>
      </c>
      <c r="O12" s="47">
        <f>SUM(O5:O11)</f>
        <v>4160</v>
      </c>
      <c r="P12" s="47">
        <v>320</v>
      </c>
      <c r="Q12" s="48">
        <f t="shared" ref="Q12:V12" si="9">SUM(Q5:Q11)</f>
        <v>810</v>
      </c>
      <c r="R12" s="38">
        <v>131</v>
      </c>
      <c r="S12" s="49">
        <f t="shared" si="9"/>
        <v>240</v>
      </c>
      <c r="T12" s="38">
        <f t="shared" si="9"/>
        <v>48</v>
      </c>
      <c r="U12" s="50">
        <f t="shared" si="9"/>
        <v>1450</v>
      </c>
      <c r="V12" s="38">
        <f t="shared" si="9"/>
        <v>290</v>
      </c>
      <c r="W12" s="51">
        <v>0</v>
      </c>
      <c r="X12" s="51">
        <v>0</v>
      </c>
    </row>
    <row r="13" spans="1:24" ht="21.95" customHeight="1">
      <c r="A13" s="116" t="s">
        <v>29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</row>
    <row r="14" spans="1:24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</row>
    <row r="22" spans="3:3">
      <c r="C22" s="8"/>
    </row>
    <row r="23" spans="3:3">
      <c r="C23" s="8"/>
    </row>
    <row r="24" spans="3:3">
      <c r="C24" s="8"/>
    </row>
    <row r="25" spans="3:3">
      <c r="C25" s="8"/>
    </row>
    <row r="26" spans="3:3">
      <c r="C26" s="8"/>
    </row>
    <row r="27" spans="3:3">
      <c r="C27" s="8"/>
    </row>
    <row r="28" spans="3:3">
      <c r="C28" s="8"/>
    </row>
  </sheetData>
  <mergeCells count="17">
    <mergeCell ref="A13:X14"/>
    <mergeCell ref="A1:X1"/>
    <mergeCell ref="A2:X2"/>
    <mergeCell ref="B3:C3"/>
    <mergeCell ref="E3:F3"/>
    <mergeCell ref="H3:I3"/>
    <mergeCell ref="J3:K3"/>
    <mergeCell ref="L3:M3"/>
    <mergeCell ref="N3:O3"/>
    <mergeCell ref="Q3:R3"/>
    <mergeCell ref="S3:T3"/>
    <mergeCell ref="U3:V3"/>
    <mergeCell ref="W3:X3"/>
    <mergeCell ref="A3:A4"/>
    <mergeCell ref="D3:D4"/>
    <mergeCell ref="G3:G4"/>
    <mergeCell ref="P3:P4"/>
  </mergeCells>
  <phoneticPr fontId="27" type="noConversion"/>
  <pageMargins left="0.196527777777778" right="0.196527777777778" top="0.75138888888888899" bottom="0.75138888888888899" header="0.29861111111111099" footer="0.298611111111110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X33"/>
  <sheetViews>
    <sheetView zoomScale="90" zoomScaleNormal="90" workbookViewId="0">
      <selection activeCell="M17" sqref="M17"/>
    </sheetView>
  </sheetViews>
  <sheetFormatPr defaultColWidth="9" defaultRowHeight="13.5"/>
  <cols>
    <col min="1" max="1" width="7" customWidth="1"/>
    <col min="2" max="2" width="6" customWidth="1"/>
    <col min="3" max="5" width="7" customWidth="1"/>
    <col min="6" max="6" width="8.25" customWidth="1"/>
    <col min="7" max="7" width="7" customWidth="1"/>
    <col min="8" max="8" width="6.375" customWidth="1"/>
    <col min="9" max="9" width="7" customWidth="1"/>
    <col min="10" max="10" width="4.375" customWidth="1"/>
    <col min="11" max="12" width="6.125" customWidth="1"/>
    <col min="13" max="13" width="8.625" customWidth="1"/>
    <col min="14" max="14" width="6.375" customWidth="1"/>
    <col min="15" max="15" width="8.125" customWidth="1"/>
    <col min="16" max="19" width="5.125" customWidth="1"/>
    <col min="20" max="20" width="4.375" customWidth="1"/>
    <col min="21" max="23" width="5.375" customWidth="1"/>
    <col min="24" max="24" width="4.5" customWidth="1"/>
  </cols>
  <sheetData>
    <row r="1" spans="1:24" ht="29.1" customHeight="1">
      <c r="A1" s="151" t="s">
        <v>128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ht="27" customHeight="1">
      <c r="A2" s="25" t="s">
        <v>129</v>
      </c>
      <c r="B2" s="25"/>
      <c r="C2" s="25"/>
      <c r="D2" s="25"/>
      <c r="E2" s="25"/>
      <c r="F2" s="25"/>
      <c r="G2" s="25"/>
      <c r="H2" s="26"/>
      <c r="I2" s="26"/>
      <c r="J2" s="26"/>
      <c r="K2" s="26"/>
      <c r="L2" s="26"/>
      <c r="M2" s="26"/>
      <c r="N2" s="26"/>
      <c r="O2" s="152" t="s">
        <v>130</v>
      </c>
      <c r="P2" s="152"/>
      <c r="Q2" s="152"/>
      <c r="R2" s="152"/>
      <c r="S2" s="152"/>
      <c r="T2" s="152"/>
      <c r="U2" s="152"/>
      <c r="V2" s="152"/>
      <c r="W2" s="152"/>
      <c r="X2" s="152"/>
    </row>
    <row r="3" spans="1:24" ht="33" customHeight="1">
      <c r="A3" s="156" t="s">
        <v>3</v>
      </c>
      <c r="B3" s="153" t="s">
        <v>4</v>
      </c>
      <c r="C3" s="153"/>
      <c r="D3" s="155" t="s">
        <v>5</v>
      </c>
      <c r="E3" s="153" t="s">
        <v>6</v>
      </c>
      <c r="F3" s="153"/>
      <c r="G3" s="155" t="s">
        <v>7</v>
      </c>
      <c r="H3" s="153" t="s">
        <v>8</v>
      </c>
      <c r="I3" s="153"/>
      <c r="J3" s="154" t="s">
        <v>33</v>
      </c>
      <c r="K3" s="154"/>
      <c r="L3" s="154" t="s">
        <v>9</v>
      </c>
      <c r="M3" s="154"/>
      <c r="N3" s="154" t="s">
        <v>10</v>
      </c>
      <c r="O3" s="154"/>
      <c r="P3" s="157" t="s">
        <v>11</v>
      </c>
      <c r="Q3" s="154" t="s">
        <v>12</v>
      </c>
      <c r="R3" s="154"/>
      <c r="S3" s="154" t="s">
        <v>13</v>
      </c>
      <c r="T3" s="154"/>
      <c r="U3" s="154" t="s">
        <v>14</v>
      </c>
      <c r="V3" s="154"/>
      <c r="W3" s="155" t="s">
        <v>15</v>
      </c>
      <c r="X3" s="155"/>
    </row>
    <row r="4" spans="1:24" ht="39" customHeight="1">
      <c r="A4" s="156"/>
      <c r="B4" s="27" t="s">
        <v>16</v>
      </c>
      <c r="C4" s="27" t="s">
        <v>17</v>
      </c>
      <c r="D4" s="155"/>
      <c r="E4" s="28" t="s">
        <v>16</v>
      </c>
      <c r="F4" s="27" t="s">
        <v>17</v>
      </c>
      <c r="G4" s="154"/>
      <c r="H4" s="28" t="s">
        <v>16</v>
      </c>
      <c r="I4" s="27" t="s">
        <v>17</v>
      </c>
      <c r="J4" s="28" t="s">
        <v>16</v>
      </c>
      <c r="K4" s="27" t="s">
        <v>17</v>
      </c>
      <c r="L4" s="28" t="s">
        <v>16</v>
      </c>
      <c r="M4" s="27" t="s">
        <v>17</v>
      </c>
      <c r="N4" s="28" t="s">
        <v>16</v>
      </c>
      <c r="O4" s="27" t="s">
        <v>17</v>
      </c>
      <c r="P4" s="158"/>
      <c r="Q4" s="28" t="s">
        <v>16</v>
      </c>
      <c r="R4" s="27" t="s">
        <v>17</v>
      </c>
      <c r="S4" s="28" t="s">
        <v>16</v>
      </c>
      <c r="T4" s="27" t="s">
        <v>17</v>
      </c>
      <c r="U4" s="28" t="s">
        <v>16</v>
      </c>
      <c r="V4" s="27" t="s">
        <v>17</v>
      </c>
      <c r="W4" s="28" t="s">
        <v>16</v>
      </c>
      <c r="X4" s="27" t="s">
        <v>17</v>
      </c>
    </row>
    <row r="5" spans="1:24" ht="32.1" customHeight="1">
      <c r="A5" s="29" t="s">
        <v>131</v>
      </c>
      <c r="B5" s="30">
        <f>E5+N5+U5</f>
        <v>6720</v>
      </c>
      <c r="C5" s="31">
        <f>F5+O5+V5</f>
        <v>2300</v>
      </c>
      <c r="D5" s="30">
        <f>C5*1000/B5</f>
        <v>342.26190476190499</v>
      </c>
      <c r="E5" s="30">
        <f>H5+L5</f>
        <v>4600</v>
      </c>
      <c r="F5" s="31">
        <f t="shared" ref="F5:F11" si="0">I5+M5</f>
        <v>1610</v>
      </c>
      <c r="G5" s="30">
        <v>350</v>
      </c>
      <c r="H5" s="30">
        <v>2300</v>
      </c>
      <c r="I5" s="30">
        <f t="shared" ref="I5:I11" si="1">H5*0.35</f>
        <v>805</v>
      </c>
      <c r="J5" s="30">
        <v>0</v>
      </c>
      <c r="K5" s="30">
        <v>0</v>
      </c>
      <c r="L5" s="30">
        <v>2300</v>
      </c>
      <c r="M5" s="34">
        <f>L5*0.35</f>
        <v>805</v>
      </c>
      <c r="N5" s="30">
        <v>2040</v>
      </c>
      <c r="O5" s="31">
        <v>674</v>
      </c>
      <c r="P5" s="30">
        <v>330</v>
      </c>
      <c r="Q5" s="30">
        <v>0</v>
      </c>
      <c r="R5" s="30">
        <v>0</v>
      </c>
      <c r="S5" s="30">
        <v>0</v>
      </c>
      <c r="T5" s="30">
        <v>0</v>
      </c>
      <c r="U5" s="30">
        <v>80</v>
      </c>
      <c r="V5" s="30">
        <v>16</v>
      </c>
      <c r="W5" s="30">
        <v>0</v>
      </c>
      <c r="X5" s="30">
        <v>0</v>
      </c>
    </row>
    <row r="6" spans="1:24" ht="21.95" customHeight="1">
      <c r="A6" s="29" t="s">
        <v>132</v>
      </c>
      <c r="B6" s="30">
        <f t="shared" ref="B6:B16" si="2">E6+N6+U6</f>
        <v>8530</v>
      </c>
      <c r="C6" s="31">
        <f t="shared" ref="C6:C16" si="3">F6+O6+V6</f>
        <v>2913</v>
      </c>
      <c r="D6" s="30">
        <f t="shared" ref="D6:D17" si="4">C6*1000/B6</f>
        <v>341.50058616647101</v>
      </c>
      <c r="E6" s="30">
        <f t="shared" ref="E6:E9" si="5">H6+L6</f>
        <v>5400</v>
      </c>
      <c r="F6" s="31">
        <f t="shared" si="0"/>
        <v>1890</v>
      </c>
      <c r="G6" s="30">
        <v>350</v>
      </c>
      <c r="H6" s="30">
        <v>2700</v>
      </c>
      <c r="I6" s="30">
        <f t="shared" si="1"/>
        <v>945</v>
      </c>
      <c r="J6" s="30">
        <v>0</v>
      </c>
      <c r="K6" s="30">
        <v>0</v>
      </c>
      <c r="L6" s="30">
        <v>2700</v>
      </c>
      <c r="M6" s="34">
        <f t="shared" ref="M6:M10" si="6">L6*0.35</f>
        <v>945</v>
      </c>
      <c r="N6" s="30">
        <v>3060</v>
      </c>
      <c r="O6" s="31">
        <v>1009</v>
      </c>
      <c r="P6" s="30">
        <v>330</v>
      </c>
      <c r="Q6" s="30">
        <v>0</v>
      </c>
      <c r="R6" s="30">
        <v>0</v>
      </c>
      <c r="S6" s="30">
        <v>0</v>
      </c>
      <c r="T6" s="30">
        <v>0</v>
      </c>
      <c r="U6" s="30">
        <v>70</v>
      </c>
      <c r="V6" s="30">
        <f t="shared" ref="V6:V15" si="7">U6*0.2</f>
        <v>14</v>
      </c>
      <c r="W6" s="30">
        <v>0</v>
      </c>
      <c r="X6" s="30">
        <v>0</v>
      </c>
    </row>
    <row r="7" spans="1:24" ht="21.95" customHeight="1">
      <c r="A7" s="29" t="s">
        <v>133</v>
      </c>
      <c r="B7" s="30">
        <f t="shared" si="2"/>
        <v>6110</v>
      </c>
      <c r="C7" s="31">
        <f t="shared" si="3"/>
        <v>2087</v>
      </c>
      <c r="D7" s="30">
        <f t="shared" si="4"/>
        <v>341.571194762684</v>
      </c>
      <c r="E7" s="30">
        <f t="shared" si="5"/>
        <v>4000</v>
      </c>
      <c r="F7" s="31">
        <f t="shared" si="0"/>
        <v>1400</v>
      </c>
      <c r="G7" s="30">
        <v>350</v>
      </c>
      <c r="H7" s="30">
        <v>2000</v>
      </c>
      <c r="I7" s="30">
        <f t="shared" si="1"/>
        <v>700</v>
      </c>
      <c r="J7" s="30">
        <v>0</v>
      </c>
      <c r="K7" s="30">
        <v>0</v>
      </c>
      <c r="L7" s="30">
        <v>2000</v>
      </c>
      <c r="M7" s="34">
        <f t="shared" si="6"/>
        <v>700</v>
      </c>
      <c r="N7" s="30">
        <v>2040</v>
      </c>
      <c r="O7" s="31">
        <v>673</v>
      </c>
      <c r="P7" s="30">
        <v>330</v>
      </c>
      <c r="Q7" s="30">
        <v>0</v>
      </c>
      <c r="R7" s="30">
        <v>0</v>
      </c>
      <c r="S7" s="30">
        <v>0</v>
      </c>
      <c r="T7" s="30">
        <v>0</v>
      </c>
      <c r="U7" s="30">
        <v>70</v>
      </c>
      <c r="V7" s="30">
        <f t="shared" si="7"/>
        <v>14</v>
      </c>
      <c r="W7" s="30">
        <v>0</v>
      </c>
      <c r="X7" s="30">
        <v>0</v>
      </c>
    </row>
    <row r="8" spans="1:24" ht="21.95" customHeight="1">
      <c r="A8" s="29" t="s">
        <v>134</v>
      </c>
      <c r="B8" s="30">
        <f t="shared" si="2"/>
        <v>4110</v>
      </c>
      <c r="C8" s="31">
        <f t="shared" si="3"/>
        <v>1387</v>
      </c>
      <c r="D8" s="30">
        <f t="shared" si="4"/>
        <v>337.46958637469601</v>
      </c>
      <c r="E8" s="30">
        <f t="shared" si="5"/>
        <v>2000</v>
      </c>
      <c r="F8" s="31">
        <f t="shared" si="0"/>
        <v>700</v>
      </c>
      <c r="G8" s="30">
        <v>350</v>
      </c>
      <c r="H8" s="30">
        <v>1000</v>
      </c>
      <c r="I8" s="30">
        <f t="shared" si="1"/>
        <v>350</v>
      </c>
      <c r="J8" s="30">
        <v>0</v>
      </c>
      <c r="K8" s="30">
        <v>0</v>
      </c>
      <c r="L8" s="30">
        <v>1000</v>
      </c>
      <c r="M8" s="34">
        <f t="shared" si="6"/>
        <v>350</v>
      </c>
      <c r="N8" s="30">
        <v>2040</v>
      </c>
      <c r="O8" s="31">
        <v>673</v>
      </c>
      <c r="P8" s="30">
        <v>330</v>
      </c>
      <c r="Q8" s="30">
        <v>0</v>
      </c>
      <c r="R8" s="30">
        <v>0</v>
      </c>
      <c r="S8" s="30">
        <v>0</v>
      </c>
      <c r="T8" s="30">
        <v>0</v>
      </c>
      <c r="U8" s="30">
        <v>70</v>
      </c>
      <c r="V8" s="30">
        <f t="shared" si="7"/>
        <v>14</v>
      </c>
      <c r="W8" s="30">
        <v>0</v>
      </c>
      <c r="X8" s="30">
        <v>0</v>
      </c>
    </row>
    <row r="9" spans="1:24" ht="21.95" customHeight="1">
      <c r="A9" s="29" t="s">
        <v>135</v>
      </c>
      <c r="B9" s="30">
        <v>1090</v>
      </c>
      <c r="C9" s="31">
        <v>350</v>
      </c>
      <c r="D9" s="30">
        <f t="shared" si="4"/>
        <v>321.10091743119301</v>
      </c>
      <c r="E9" s="30">
        <f t="shared" ca="1" si="5"/>
        <v>0</v>
      </c>
      <c r="F9" s="31">
        <f t="shared" ca="1" si="0"/>
        <v>0</v>
      </c>
      <c r="G9" s="30">
        <v>0</v>
      </c>
      <c r="H9" s="30">
        <f ca="1">E9/2</f>
        <v>0</v>
      </c>
      <c r="I9" s="30">
        <f t="shared" ca="1" si="1"/>
        <v>0</v>
      </c>
      <c r="J9" s="30">
        <v>0</v>
      </c>
      <c r="K9" s="30">
        <v>0</v>
      </c>
      <c r="L9" s="30">
        <v>0</v>
      </c>
      <c r="M9" s="34">
        <f t="shared" si="6"/>
        <v>0</v>
      </c>
      <c r="N9" s="30">
        <v>1020</v>
      </c>
      <c r="O9" s="31">
        <v>336</v>
      </c>
      <c r="P9" s="30">
        <v>330</v>
      </c>
      <c r="Q9" s="30">
        <v>0</v>
      </c>
      <c r="R9" s="30">
        <v>0</v>
      </c>
      <c r="S9" s="30">
        <v>0</v>
      </c>
      <c r="T9" s="30">
        <v>0</v>
      </c>
      <c r="U9" s="30">
        <v>70</v>
      </c>
      <c r="V9" s="30">
        <f t="shared" si="7"/>
        <v>14</v>
      </c>
      <c r="W9" s="30">
        <v>0</v>
      </c>
      <c r="X9" s="30">
        <v>0</v>
      </c>
    </row>
    <row r="10" spans="1:24" ht="21.95" customHeight="1">
      <c r="A10" s="29" t="s">
        <v>136</v>
      </c>
      <c r="B10" s="30">
        <f t="shared" si="2"/>
        <v>2610</v>
      </c>
      <c r="C10" s="31">
        <v>863</v>
      </c>
      <c r="D10" s="30">
        <f t="shared" si="4"/>
        <v>330.65134099616898</v>
      </c>
      <c r="E10" s="30">
        <v>500</v>
      </c>
      <c r="F10" s="31">
        <v>176</v>
      </c>
      <c r="G10" s="30">
        <v>350</v>
      </c>
      <c r="H10" s="30">
        <f>E10/2</f>
        <v>250</v>
      </c>
      <c r="I10" s="31">
        <f t="shared" si="1"/>
        <v>87.5</v>
      </c>
      <c r="J10" s="30">
        <v>0</v>
      </c>
      <c r="K10" s="30">
        <v>0</v>
      </c>
      <c r="L10" s="30">
        <v>250</v>
      </c>
      <c r="M10" s="34">
        <f t="shared" si="6"/>
        <v>87.5</v>
      </c>
      <c r="N10" s="30">
        <v>2040</v>
      </c>
      <c r="O10" s="31">
        <v>673</v>
      </c>
      <c r="P10" s="30">
        <v>330</v>
      </c>
      <c r="Q10" s="30">
        <v>0</v>
      </c>
      <c r="R10" s="30">
        <v>0</v>
      </c>
      <c r="S10" s="30">
        <v>0</v>
      </c>
      <c r="T10" s="30">
        <v>0</v>
      </c>
      <c r="U10" s="30">
        <v>70</v>
      </c>
      <c r="V10" s="30">
        <f t="shared" si="7"/>
        <v>14</v>
      </c>
      <c r="W10" s="30">
        <v>0</v>
      </c>
      <c r="X10" s="30">
        <v>0</v>
      </c>
    </row>
    <row r="11" spans="1:24" ht="21.95" customHeight="1">
      <c r="A11" s="29" t="s">
        <v>137</v>
      </c>
      <c r="B11" s="30">
        <f t="shared" si="2"/>
        <v>5110</v>
      </c>
      <c r="C11" s="31">
        <f t="shared" si="3"/>
        <v>1736</v>
      </c>
      <c r="D11" s="30">
        <f t="shared" si="4"/>
        <v>339.72602739726</v>
      </c>
      <c r="E11" s="30">
        <f>H11+L11</f>
        <v>3000</v>
      </c>
      <c r="F11" s="31">
        <f t="shared" si="0"/>
        <v>1049</v>
      </c>
      <c r="G11" s="30">
        <v>350</v>
      </c>
      <c r="H11" s="30">
        <v>1500</v>
      </c>
      <c r="I11" s="30">
        <f t="shared" si="1"/>
        <v>525</v>
      </c>
      <c r="J11" s="30">
        <v>0</v>
      </c>
      <c r="K11" s="30">
        <v>0</v>
      </c>
      <c r="L11" s="30">
        <v>1500</v>
      </c>
      <c r="M11" s="34">
        <v>524</v>
      </c>
      <c r="N11" s="30">
        <v>2040</v>
      </c>
      <c r="O11" s="31">
        <v>673</v>
      </c>
      <c r="P11" s="30">
        <v>330</v>
      </c>
      <c r="Q11" s="30">
        <v>0</v>
      </c>
      <c r="R11" s="30">
        <v>0</v>
      </c>
      <c r="S11" s="30">
        <v>0</v>
      </c>
      <c r="T11" s="30">
        <v>0</v>
      </c>
      <c r="U11" s="30">
        <v>70</v>
      </c>
      <c r="V11" s="30">
        <f t="shared" si="7"/>
        <v>14</v>
      </c>
      <c r="W11" s="30">
        <v>0</v>
      </c>
      <c r="X11" s="30">
        <v>0</v>
      </c>
    </row>
    <row r="12" spans="1:24" ht="21.95" customHeight="1">
      <c r="A12" s="29" t="s">
        <v>138</v>
      </c>
      <c r="B12" s="30">
        <f t="shared" si="2"/>
        <v>920</v>
      </c>
      <c r="C12" s="31">
        <f t="shared" si="3"/>
        <v>293</v>
      </c>
      <c r="D12" s="30">
        <f t="shared" si="4"/>
        <v>318.47826086956502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4">
        <v>0</v>
      </c>
      <c r="N12" s="30">
        <v>840</v>
      </c>
      <c r="O12" s="31">
        <v>277</v>
      </c>
      <c r="P12" s="30">
        <v>330</v>
      </c>
      <c r="Q12" s="30">
        <v>0</v>
      </c>
      <c r="R12" s="30">
        <v>0</v>
      </c>
      <c r="S12" s="30">
        <v>0</v>
      </c>
      <c r="T12" s="30">
        <v>0</v>
      </c>
      <c r="U12" s="30">
        <v>80</v>
      </c>
      <c r="V12" s="30">
        <v>16</v>
      </c>
      <c r="W12" s="30">
        <v>0</v>
      </c>
      <c r="X12" s="30">
        <v>0</v>
      </c>
    </row>
    <row r="13" spans="1:24" ht="21.95" customHeight="1">
      <c r="A13" s="32" t="s">
        <v>139</v>
      </c>
      <c r="B13" s="30">
        <f t="shared" si="2"/>
        <v>3140</v>
      </c>
      <c r="C13" s="31">
        <f t="shared" si="3"/>
        <v>1025</v>
      </c>
      <c r="D13" s="30">
        <f t="shared" si="4"/>
        <v>326.433121019108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4">
        <v>0</v>
      </c>
      <c r="N13" s="30">
        <v>3060</v>
      </c>
      <c r="O13" s="31">
        <v>1009</v>
      </c>
      <c r="P13" s="30">
        <v>330</v>
      </c>
      <c r="Q13" s="30">
        <v>0</v>
      </c>
      <c r="R13" s="30">
        <v>0</v>
      </c>
      <c r="S13" s="30">
        <v>0</v>
      </c>
      <c r="T13" s="30">
        <v>0</v>
      </c>
      <c r="U13" s="30">
        <v>80</v>
      </c>
      <c r="V13" s="30">
        <v>16</v>
      </c>
      <c r="W13" s="30">
        <v>0</v>
      </c>
      <c r="X13" s="30">
        <v>0</v>
      </c>
    </row>
    <row r="14" spans="1:24" ht="21.95" customHeight="1">
      <c r="A14" s="32" t="s">
        <v>140</v>
      </c>
      <c r="B14" s="30">
        <f t="shared" si="2"/>
        <v>590</v>
      </c>
      <c r="C14" s="31">
        <f t="shared" si="3"/>
        <v>184</v>
      </c>
      <c r="D14" s="30">
        <f t="shared" si="4"/>
        <v>311.86440677966101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4">
        <v>0</v>
      </c>
      <c r="N14" s="30">
        <v>510</v>
      </c>
      <c r="O14" s="31">
        <v>168</v>
      </c>
      <c r="P14" s="30">
        <v>330</v>
      </c>
      <c r="Q14" s="30">
        <v>0</v>
      </c>
      <c r="R14" s="30">
        <v>0</v>
      </c>
      <c r="S14" s="30">
        <v>0</v>
      </c>
      <c r="T14" s="30">
        <v>0</v>
      </c>
      <c r="U14" s="30">
        <v>80</v>
      </c>
      <c r="V14" s="30">
        <v>16</v>
      </c>
      <c r="W14" s="30">
        <v>0</v>
      </c>
      <c r="X14" s="30">
        <v>0</v>
      </c>
    </row>
    <row r="15" spans="1:24" ht="21.95" customHeight="1">
      <c r="A15" s="32" t="s">
        <v>141</v>
      </c>
      <c r="B15" s="30">
        <f t="shared" si="2"/>
        <v>590</v>
      </c>
      <c r="C15" s="31">
        <f t="shared" si="3"/>
        <v>184</v>
      </c>
      <c r="D15" s="30">
        <f t="shared" si="4"/>
        <v>311.86440677966101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4">
        <v>0</v>
      </c>
      <c r="N15" s="30">
        <v>510</v>
      </c>
      <c r="O15" s="31">
        <v>168</v>
      </c>
      <c r="P15" s="30">
        <v>330</v>
      </c>
      <c r="Q15" s="30">
        <v>0</v>
      </c>
      <c r="R15" s="30">
        <v>0</v>
      </c>
      <c r="S15" s="30">
        <v>0</v>
      </c>
      <c r="T15" s="30">
        <v>0</v>
      </c>
      <c r="U15" s="30">
        <v>80</v>
      </c>
      <c r="V15" s="30">
        <f t="shared" si="7"/>
        <v>16</v>
      </c>
      <c r="W15" s="30">
        <v>0</v>
      </c>
      <c r="X15" s="30">
        <v>0</v>
      </c>
    </row>
    <row r="16" spans="1:24" ht="21.95" customHeight="1">
      <c r="A16" s="32" t="s">
        <v>142</v>
      </c>
      <c r="B16" s="30">
        <f t="shared" si="2"/>
        <v>590</v>
      </c>
      <c r="C16" s="31">
        <f t="shared" si="3"/>
        <v>184</v>
      </c>
      <c r="D16" s="30">
        <f t="shared" si="4"/>
        <v>311.86440677966101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4">
        <v>0</v>
      </c>
      <c r="N16" s="30">
        <v>510</v>
      </c>
      <c r="O16" s="31">
        <v>168</v>
      </c>
      <c r="P16" s="30">
        <v>330</v>
      </c>
      <c r="Q16" s="30">
        <v>0</v>
      </c>
      <c r="R16" s="30">
        <v>0</v>
      </c>
      <c r="S16" s="30">
        <v>0</v>
      </c>
      <c r="T16" s="30">
        <v>0</v>
      </c>
      <c r="U16" s="30">
        <v>80</v>
      </c>
      <c r="V16" s="30">
        <v>16</v>
      </c>
      <c r="W16" s="30">
        <v>0</v>
      </c>
      <c r="X16" s="30">
        <v>0</v>
      </c>
    </row>
    <row r="17" spans="1:24" ht="21.95" customHeight="1">
      <c r="A17" s="29" t="s">
        <v>28</v>
      </c>
      <c r="B17" s="30">
        <f>SUM(B5:B16)</f>
        <v>40110</v>
      </c>
      <c r="C17" s="30">
        <f>SUM(C5:C16)</f>
        <v>13506</v>
      </c>
      <c r="D17" s="30">
        <f t="shared" si="4"/>
        <v>336.72400897531799</v>
      </c>
      <c r="E17" s="30">
        <v>19500</v>
      </c>
      <c r="F17" s="33">
        <v>6825</v>
      </c>
      <c r="G17" s="30"/>
      <c r="H17" s="30">
        <v>9750</v>
      </c>
      <c r="I17" s="31">
        <v>3413</v>
      </c>
      <c r="J17" s="30">
        <v>0</v>
      </c>
      <c r="K17" s="30">
        <v>0</v>
      </c>
      <c r="L17" s="30">
        <f t="shared" ref="L17:O17" si="8">SUM(L5:L16)</f>
        <v>9750</v>
      </c>
      <c r="M17" s="35">
        <f t="shared" si="8"/>
        <v>3411.5</v>
      </c>
      <c r="N17" s="30">
        <f t="shared" si="8"/>
        <v>19710</v>
      </c>
      <c r="O17" s="30">
        <f t="shared" si="8"/>
        <v>6501</v>
      </c>
      <c r="P17" s="30"/>
      <c r="Q17" s="30">
        <v>0</v>
      </c>
      <c r="R17" s="30">
        <v>0</v>
      </c>
      <c r="S17" s="30">
        <v>0</v>
      </c>
      <c r="T17" s="30">
        <v>0</v>
      </c>
      <c r="U17" s="30">
        <f>SUM(U5:U16)</f>
        <v>900</v>
      </c>
      <c r="V17" s="30">
        <f>SUM(V5:V16)</f>
        <v>180</v>
      </c>
      <c r="W17" s="30">
        <v>0</v>
      </c>
      <c r="X17" s="30">
        <v>0</v>
      </c>
    </row>
    <row r="18" spans="1:24">
      <c r="A18" s="116" t="s">
        <v>29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</row>
    <row r="19" spans="1:24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</row>
    <row r="22" spans="1:24">
      <c r="M22" s="8"/>
    </row>
    <row r="23" spans="1:24">
      <c r="M23" s="8"/>
    </row>
    <row r="24" spans="1:24">
      <c r="M24" s="8"/>
    </row>
    <row r="25" spans="1:24">
      <c r="M25" s="8"/>
    </row>
    <row r="26" spans="1:24">
      <c r="M26" s="8"/>
    </row>
    <row r="27" spans="1:24">
      <c r="M27" s="8"/>
    </row>
    <row r="28" spans="1:24">
      <c r="M28" s="8"/>
    </row>
    <row r="29" spans="1:24">
      <c r="M29" s="36"/>
    </row>
    <row r="30" spans="1:24">
      <c r="M30" s="36"/>
    </row>
    <row r="31" spans="1:24">
      <c r="M31" s="36"/>
    </row>
    <row r="32" spans="1:24">
      <c r="M32" s="36"/>
    </row>
    <row r="33" spans="13:13">
      <c r="M33" s="36"/>
    </row>
  </sheetData>
  <mergeCells count="17">
    <mergeCell ref="A18:X19"/>
    <mergeCell ref="A1:X1"/>
    <mergeCell ref="O2:X2"/>
    <mergeCell ref="B3:C3"/>
    <mergeCell ref="E3:F3"/>
    <mergeCell ref="H3:I3"/>
    <mergeCell ref="J3:K3"/>
    <mergeCell ref="L3:M3"/>
    <mergeCell ref="N3:O3"/>
    <mergeCell ref="Q3:R3"/>
    <mergeCell ref="S3:T3"/>
    <mergeCell ref="U3:V3"/>
    <mergeCell ref="W3:X3"/>
    <mergeCell ref="A3:A4"/>
    <mergeCell ref="D3:D4"/>
    <mergeCell ref="G3:G4"/>
    <mergeCell ref="P3:P4"/>
  </mergeCells>
  <phoneticPr fontId="27" type="noConversion"/>
  <pageMargins left="0.25" right="0.25" top="0.75" bottom="0.75" header="0.29861111111111099" footer="0.298611111111110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18"/>
  <sheetViews>
    <sheetView zoomScale="90" zoomScaleNormal="90" workbookViewId="0">
      <selection activeCell="S12" sqref="S12"/>
    </sheetView>
  </sheetViews>
  <sheetFormatPr defaultColWidth="9" defaultRowHeight="13.5"/>
  <cols>
    <col min="1" max="1" width="8.875" customWidth="1"/>
    <col min="2" max="2" width="7.625" customWidth="1"/>
    <col min="3" max="8" width="5.875" customWidth="1"/>
    <col min="9" max="9" width="8" customWidth="1"/>
    <col min="10" max="10" width="4.25" customWidth="1"/>
    <col min="11" max="11" width="4.375" customWidth="1"/>
    <col min="12" max="12" width="5.875" customWidth="1"/>
    <col min="13" max="14" width="7.75" customWidth="1"/>
    <col min="15" max="18" width="5.875" customWidth="1"/>
    <col min="19" max="19" width="4.75" customWidth="1"/>
    <col min="20" max="24" width="5.875" customWidth="1"/>
    <col min="25" max="26" width="7.125" customWidth="1"/>
  </cols>
  <sheetData>
    <row r="1" spans="1:24" s="10" customFormat="1" ht="18.75">
      <c r="A1" s="159" t="s">
        <v>143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</row>
    <row r="2" spans="1:24" s="10" customFormat="1">
      <c r="A2" s="11" t="s">
        <v>144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60" t="s">
        <v>145</v>
      </c>
      <c r="P2" s="160"/>
      <c r="Q2" s="160"/>
      <c r="R2" s="160"/>
      <c r="S2" s="160"/>
      <c r="T2" s="161"/>
      <c r="U2" s="160"/>
      <c r="V2" s="160"/>
      <c r="W2" s="160"/>
      <c r="X2" s="162"/>
    </row>
    <row r="3" spans="1:24" s="10" customFormat="1" ht="36.950000000000003" customHeight="1">
      <c r="A3" s="166" t="s">
        <v>3</v>
      </c>
      <c r="B3" s="163" t="s">
        <v>4</v>
      </c>
      <c r="C3" s="163"/>
      <c r="D3" s="115" t="s">
        <v>5</v>
      </c>
      <c r="E3" s="163" t="s">
        <v>6</v>
      </c>
      <c r="F3" s="163"/>
      <c r="G3" s="115" t="s">
        <v>7</v>
      </c>
      <c r="H3" s="163" t="s">
        <v>8</v>
      </c>
      <c r="I3" s="163"/>
      <c r="J3" s="164" t="s">
        <v>33</v>
      </c>
      <c r="K3" s="164"/>
      <c r="L3" s="164" t="s">
        <v>9</v>
      </c>
      <c r="M3" s="164"/>
      <c r="N3" s="164" t="s">
        <v>10</v>
      </c>
      <c r="O3" s="164"/>
      <c r="P3" s="119" t="s">
        <v>11</v>
      </c>
      <c r="Q3" s="164" t="s">
        <v>12</v>
      </c>
      <c r="R3" s="164"/>
      <c r="S3" s="164" t="s">
        <v>13</v>
      </c>
      <c r="T3" s="165"/>
      <c r="U3" s="164" t="s">
        <v>14</v>
      </c>
      <c r="V3" s="164"/>
      <c r="W3" s="164" t="s">
        <v>15</v>
      </c>
      <c r="X3" s="164"/>
    </row>
    <row r="4" spans="1:24" s="10" customFormat="1" ht="51" customHeight="1">
      <c r="A4" s="166"/>
      <c r="B4" s="13" t="s">
        <v>16</v>
      </c>
      <c r="C4" s="13" t="s">
        <v>17</v>
      </c>
      <c r="D4" s="115"/>
      <c r="E4" s="14" t="s">
        <v>16</v>
      </c>
      <c r="F4" s="13" t="s">
        <v>17</v>
      </c>
      <c r="G4" s="113"/>
      <c r="H4" s="14" t="s">
        <v>16</v>
      </c>
      <c r="I4" s="13" t="s">
        <v>17</v>
      </c>
      <c r="J4" s="14" t="s">
        <v>16</v>
      </c>
      <c r="K4" s="13" t="s">
        <v>17</v>
      </c>
      <c r="L4" s="14" t="s">
        <v>16</v>
      </c>
      <c r="M4" s="13" t="s">
        <v>17</v>
      </c>
      <c r="N4" s="14" t="s">
        <v>16</v>
      </c>
      <c r="O4" s="13" t="s">
        <v>17</v>
      </c>
      <c r="P4" s="120"/>
      <c r="Q4" s="14" t="s">
        <v>16</v>
      </c>
      <c r="R4" s="13" t="s">
        <v>17</v>
      </c>
      <c r="S4" s="14" t="s">
        <v>16</v>
      </c>
      <c r="T4" s="23" t="s">
        <v>17</v>
      </c>
      <c r="U4" s="14" t="s">
        <v>16</v>
      </c>
      <c r="V4" s="13" t="s">
        <v>17</v>
      </c>
      <c r="W4" s="14" t="s">
        <v>16</v>
      </c>
      <c r="X4" s="13" t="s">
        <v>17</v>
      </c>
    </row>
    <row r="5" spans="1:24" s="10" customFormat="1" ht="23.1" customHeight="1">
      <c r="A5" s="16" t="s">
        <v>146</v>
      </c>
      <c r="B5" s="17">
        <f t="shared" ref="B5:B15" si="0">E5+N5+Q5+S5+U5+W5</f>
        <v>2959</v>
      </c>
      <c r="C5" s="17">
        <f t="shared" ref="C5:C15" si="1">F5+O5+R5+T5+V5+X5</f>
        <v>963.89</v>
      </c>
      <c r="D5" s="17">
        <f t="shared" ref="D5:D16" si="2">C5*1000/B5</f>
        <v>325.74856370395401</v>
      </c>
      <c r="E5" s="17">
        <f t="shared" ref="E5:E15" si="3">H5+L5</f>
        <v>1354</v>
      </c>
      <c r="F5" s="17">
        <f t="shared" ref="F5:F15" si="4">I5+M5</f>
        <v>454.09</v>
      </c>
      <c r="G5" s="17">
        <v>335</v>
      </c>
      <c r="H5" s="17">
        <v>700</v>
      </c>
      <c r="I5" s="20">
        <v>235</v>
      </c>
      <c r="J5" s="21">
        <v>0</v>
      </c>
      <c r="K5" s="21">
        <v>0</v>
      </c>
      <c r="L5" s="21">
        <v>654</v>
      </c>
      <c r="M5" s="22">
        <f>L5*0.335</f>
        <v>219.09</v>
      </c>
      <c r="N5" s="21">
        <v>1540</v>
      </c>
      <c r="O5" s="21">
        <f>N5*0.32</f>
        <v>492.8</v>
      </c>
      <c r="P5" s="21">
        <v>320</v>
      </c>
      <c r="Q5" s="21">
        <v>0</v>
      </c>
      <c r="R5" s="21">
        <v>0</v>
      </c>
      <c r="S5" s="21">
        <v>10</v>
      </c>
      <c r="T5" s="21">
        <f>S5*0.3</f>
        <v>3</v>
      </c>
      <c r="U5" s="21">
        <v>20</v>
      </c>
      <c r="V5" s="21">
        <f t="shared" ref="V5:V14" si="5">U5*0.25</f>
        <v>5</v>
      </c>
      <c r="W5" s="21">
        <v>35</v>
      </c>
      <c r="X5" s="22">
        <v>9</v>
      </c>
    </row>
    <row r="6" spans="1:24" s="10" customFormat="1" ht="23.1" customHeight="1">
      <c r="A6" s="18" t="s">
        <v>147</v>
      </c>
      <c r="B6" s="17">
        <f t="shared" si="0"/>
        <v>3188</v>
      </c>
      <c r="C6" s="17">
        <f t="shared" si="1"/>
        <v>1031.8</v>
      </c>
      <c r="D6" s="17">
        <f t="shared" si="2"/>
        <v>323.65119196988701</v>
      </c>
      <c r="E6" s="17">
        <f t="shared" si="3"/>
        <v>1616</v>
      </c>
      <c r="F6" s="17">
        <f t="shared" si="4"/>
        <v>542</v>
      </c>
      <c r="G6" s="17">
        <v>335</v>
      </c>
      <c r="H6" s="17">
        <v>916</v>
      </c>
      <c r="I6" s="20">
        <v>307</v>
      </c>
      <c r="J6" s="21">
        <v>0</v>
      </c>
      <c r="K6" s="21">
        <v>0</v>
      </c>
      <c r="L6" s="21">
        <v>700</v>
      </c>
      <c r="M6" s="22">
        <v>235</v>
      </c>
      <c r="N6" s="21">
        <v>1440</v>
      </c>
      <c r="O6" s="21">
        <f t="shared" ref="O6:O15" si="6">N6*0.32</f>
        <v>460.8</v>
      </c>
      <c r="P6" s="21">
        <v>320</v>
      </c>
      <c r="Q6" s="21">
        <v>50</v>
      </c>
      <c r="R6" s="21">
        <v>8</v>
      </c>
      <c r="S6" s="21">
        <v>10</v>
      </c>
      <c r="T6" s="21">
        <f>S6*0.3</f>
        <v>3</v>
      </c>
      <c r="U6" s="21">
        <v>20</v>
      </c>
      <c r="V6" s="21">
        <f t="shared" si="5"/>
        <v>5</v>
      </c>
      <c r="W6" s="21">
        <v>52</v>
      </c>
      <c r="X6" s="22">
        <v>13</v>
      </c>
    </row>
    <row r="7" spans="1:24" s="10" customFormat="1" ht="23.1" customHeight="1">
      <c r="A7" s="18" t="s">
        <v>148</v>
      </c>
      <c r="B7" s="17">
        <f t="shared" si="0"/>
        <v>1635</v>
      </c>
      <c r="C7" s="17">
        <f t="shared" si="1"/>
        <v>522.4</v>
      </c>
      <c r="D7" s="17">
        <f t="shared" si="2"/>
        <v>319.51070336391399</v>
      </c>
      <c r="E7" s="17">
        <f t="shared" si="3"/>
        <v>800</v>
      </c>
      <c r="F7" s="17">
        <f t="shared" si="4"/>
        <v>268</v>
      </c>
      <c r="G7" s="17">
        <v>335</v>
      </c>
      <c r="H7" s="17">
        <v>500</v>
      </c>
      <c r="I7" s="20">
        <v>167</v>
      </c>
      <c r="J7" s="21">
        <v>0</v>
      </c>
      <c r="K7" s="21">
        <v>0</v>
      </c>
      <c r="L7" s="21">
        <v>300</v>
      </c>
      <c r="M7" s="22">
        <v>101</v>
      </c>
      <c r="N7" s="21">
        <v>720</v>
      </c>
      <c r="O7" s="21">
        <f t="shared" si="6"/>
        <v>230.4</v>
      </c>
      <c r="P7" s="21">
        <v>320</v>
      </c>
      <c r="Q7" s="21">
        <v>45</v>
      </c>
      <c r="R7" s="21">
        <v>7</v>
      </c>
      <c r="S7" s="21">
        <v>0</v>
      </c>
      <c r="T7" s="21">
        <v>0</v>
      </c>
      <c r="U7" s="21">
        <v>20</v>
      </c>
      <c r="V7" s="21">
        <f t="shared" si="5"/>
        <v>5</v>
      </c>
      <c r="W7" s="21">
        <v>50</v>
      </c>
      <c r="X7" s="22">
        <v>12</v>
      </c>
    </row>
    <row r="8" spans="1:24" s="10" customFormat="1" ht="23.1" customHeight="1">
      <c r="A8" s="18" t="s">
        <v>149</v>
      </c>
      <c r="B8" s="17">
        <f t="shared" si="0"/>
        <v>1281</v>
      </c>
      <c r="C8" s="17">
        <f t="shared" si="1"/>
        <v>398.4</v>
      </c>
      <c r="D8" s="17">
        <f t="shared" si="2"/>
        <v>311.007025761124</v>
      </c>
      <c r="E8" s="17">
        <f t="shared" si="3"/>
        <v>300</v>
      </c>
      <c r="F8" s="17">
        <f t="shared" si="4"/>
        <v>101</v>
      </c>
      <c r="G8" s="17">
        <v>335</v>
      </c>
      <c r="H8" s="17">
        <v>200</v>
      </c>
      <c r="I8" s="20">
        <f t="shared" ref="I8:I15" si="7">H8*0.335</f>
        <v>67</v>
      </c>
      <c r="J8" s="21">
        <v>0</v>
      </c>
      <c r="K8" s="21">
        <v>0</v>
      </c>
      <c r="L8" s="21">
        <v>100</v>
      </c>
      <c r="M8" s="22">
        <v>34</v>
      </c>
      <c r="N8" s="21">
        <v>820</v>
      </c>
      <c r="O8" s="21">
        <f t="shared" si="6"/>
        <v>262.39999999999998</v>
      </c>
      <c r="P8" s="21">
        <v>320</v>
      </c>
      <c r="Q8" s="21">
        <v>56</v>
      </c>
      <c r="R8" s="21">
        <v>9</v>
      </c>
      <c r="S8" s="21">
        <v>0</v>
      </c>
      <c r="T8" s="21">
        <v>0</v>
      </c>
      <c r="U8" s="21">
        <v>0</v>
      </c>
      <c r="V8" s="21">
        <f t="shared" si="5"/>
        <v>0</v>
      </c>
      <c r="W8" s="21">
        <v>105</v>
      </c>
      <c r="X8" s="22">
        <v>26</v>
      </c>
    </row>
    <row r="9" spans="1:24" s="10" customFormat="1" ht="23.1" customHeight="1">
      <c r="A9" s="18" t="s">
        <v>150</v>
      </c>
      <c r="B9" s="17">
        <f t="shared" si="0"/>
        <v>4044</v>
      </c>
      <c r="C9" s="17">
        <f t="shared" si="1"/>
        <v>1316.8</v>
      </c>
      <c r="D9" s="17">
        <f t="shared" si="2"/>
        <v>325.61819980217598</v>
      </c>
      <c r="E9" s="17">
        <f t="shared" si="3"/>
        <v>2100</v>
      </c>
      <c r="F9" s="17">
        <f t="shared" si="4"/>
        <v>704</v>
      </c>
      <c r="G9" s="17">
        <v>335</v>
      </c>
      <c r="H9" s="17">
        <v>1100</v>
      </c>
      <c r="I9" s="20">
        <v>369</v>
      </c>
      <c r="J9" s="21">
        <v>0</v>
      </c>
      <c r="K9" s="21">
        <v>0</v>
      </c>
      <c r="L9" s="21">
        <v>1000</v>
      </c>
      <c r="M9" s="22">
        <f t="shared" ref="M9:M15" si="8">L9*0.335</f>
        <v>335</v>
      </c>
      <c r="N9" s="21">
        <v>1840</v>
      </c>
      <c r="O9" s="21">
        <f t="shared" si="6"/>
        <v>588.79999999999995</v>
      </c>
      <c r="P9" s="21">
        <v>320</v>
      </c>
      <c r="Q9" s="21">
        <v>30</v>
      </c>
      <c r="R9" s="21">
        <v>5</v>
      </c>
      <c r="S9" s="21">
        <v>0</v>
      </c>
      <c r="T9" s="21">
        <v>0</v>
      </c>
      <c r="U9" s="21">
        <v>24</v>
      </c>
      <c r="V9" s="21">
        <f t="shared" si="5"/>
        <v>6</v>
      </c>
      <c r="W9" s="21">
        <v>50</v>
      </c>
      <c r="X9" s="22">
        <v>13</v>
      </c>
    </row>
    <row r="10" spans="1:24" s="10" customFormat="1" ht="23.1" customHeight="1">
      <c r="A10" s="18" t="s">
        <v>151</v>
      </c>
      <c r="B10" s="17">
        <f t="shared" si="0"/>
        <v>1910</v>
      </c>
      <c r="C10" s="17">
        <f t="shared" si="1"/>
        <v>589.79999999999995</v>
      </c>
      <c r="D10" s="17">
        <f t="shared" si="2"/>
        <v>308.79581151832502</v>
      </c>
      <c r="E10" s="17">
        <f t="shared" si="3"/>
        <v>0</v>
      </c>
      <c r="F10" s="17">
        <f t="shared" si="4"/>
        <v>0</v>
      </c>
      <c r="G10" s="17">
        <v>335</v>
      </c>
      <c r="H10" s="17">
        <v>0</v>
      </c>
      <c r="I10" s="20">
        <f t="shared" si="7"/>
        <v>0</v>
      </c>
      <c r="J10" s="21">
        <v>0</v>
      </c>
      <c r="K10" s="21">
        <v>0</v>
      </c>
      <c r="L10" s="21">
        <v>0</v>
      </c>
      <c r="M10" s="22">
        <f t="shared" si="8"/>
        <v>0</v>
      </c>
      <c r="N10" s="21">
        <v>1740</v>
      </c>
      <c r="O10" s="21">
        <f t="shared" si="6"/>
        <v>556.79999999999995</v>
      </c>
      <c r="P10" s="21">
        <v>320</v>
      </c>
      <c r="Q10" s="21">
        <v>100</v>
      </c>
      <c r="R10" s="21">
        <v>15</v>
      </c>
      <c r="S10" s="21">
        <v>0</v>
      </c>
      <c r="T10" s="21">
        <v>0</v>
      </c>
      <c r="U10" s="21">
        <v>20</v>
      </c>
      <c r="V10" s="21">
        <f t="shared" si="5"/>
        <v>5</v>
      </c>
      <c r="W10" s="21">
        <v>50</v>
      </c>
      <c r="X10" s="22">
        <v>13</v>
      </c>
    </row>
    <row r="11" spans="1:24" s="10" customFormat="1" ht="23.1" customHeight="1">
      <c r="A11" s="18" t="s">
        <v>152</v>
      </c>
      <c r="B11" s="17">
        <f t="shared" si="0"/>
        <v>2940</v>
      </c>
      <c r="C11" s="17">
        <f t="shared" si="1"/>
        <v>958.8</v>
      </c>
      <c r="D11" s="17">
        <f t="shared" si="2"/>
        <v>326.12244897959198</v>
      </c>
      <c r="E11" s="17">
        <f t="shared" si="3"/>
        <v>1600</v>
      </c>
      <c r="F11" s="17">
        <f t="shared" si="4"/>
        <v>536</v>
      </c>
      <c r="G11" s="17">
        <v>335</v>
      </c>
      <c r="H11" s="17">
        <v>800</v>
      </c>
      <c r="I11" s="20">
        <f t="shared" si="7"/>
        <v>268</v>
      </c>
      <c r="J11" s="21">
        <v>0</v>
      </c>
      <c r="K11" s="21">
        <v>0</v>
      </c>
      <c r="L11" s="21">
        <v>800</v>
      </c>
      <c r="M11" s="22">
        <f t="shared" si="8"/>
        <v>268</v>
      </c>
      <c r="N11" s="21">
        <v>1240</v>
      </c>
      <c r="O11" s="21">
        <f t="shared" si="6"/>
        <v>396.8</v>
      </c>
      <c r="P11" s="21">
        <v>320</v>
      </c>
      <c r="Q11" s="21">
        <v>50</v>
      </c>
      <c r="R11" s="21">
        <v>8</v>
      </c>
      <c r="S11" s="21">
        <v>0</v>
      </c>
      <c r="T11" s="21">
        <v>0</v>
      </c>
      <c r="U11" s="21">
        <v>20</v>
      </c>
      <c r="V11" s="21">
        <f t="shared" si="5"/>
        <v>5</v>
      </c>
      <c r="W11" s="21">
        <v>30</v>
      </c>
      <c r="X11" s="22">
        <v>13</v>
      </c>
    </row>
    <row r="12" spans="1:24" s="10" customFormat="1" ht="23.1" customHeight="1">
      <c r="A12" s="18" t="s">
        <v>153</v>
      </c>
      <c r="B12" s="17">
        <f t="shared" si="0"/>
        <v>1240</v>
      </c>
      <c r="C12" s="17">
        <v>388</v>
      </c>
      <c r="D12" s="17">
        <f t="shared" si="2"/>
        <v>312.90322580645199</v>
      </c>
      <c r="E12" s="17">
        <f t="shared" si="3"/>
        <v>300</v>
      </c>
      <c r="F12" s="17">
        <f t="shared" si="4"/>
        <v>101.25</v>
      </c>
      <c r="G12" s="17">
        <v>335</v>
      </c>
      <c r="H12" s="17">
        <v>150</v>
      </c>
      <c r="I12" s="21">
        <f t="shared" si="7"/>
        <v>50.25</v>
      </c>
      <c r="J12" s="21">
        <v>0</v>
      </c>
      <c r="K12" s="21">
        <v>0</v>
      </c>
      <c r="L12" s="21">
        <v>150</v>
      </c>
      <c r="M12" s="22">
        <v>51</v>
      </c>
      <c r="N12" s="21">
        <v>820</v>
      </c>
      <c r="O12" s="21">
        <f t="shared" si="6"/>
        <v>262.39999999999998</v>
      </c>
      <c r="P12" s="21">
        <v>320</v>
      </c>
      <c r="Q12" s="21">
        <v>50</v>
      </c>
      <c r="R12" s="21">
        <v>8</v>
      </c>
      <c r="S12" s="21">
        <v>0</v>
      </c>
      <c r="T12" s="21">
        <v>0</v>
      </c>
      <c r="U12" s="21">
        <v>20</v>
      </c>
      <c r="V12" s="21">
        <f t="shared" si="5"/>
        <v>5</v>
      </c>
      <c r="W12" s="21">
        <v>50</v>
      </c>
      <c r="X12" s="22">
        <v>12</v>
      </c>
    </row>
    <row r="13" spans="1:24" s="10" customFormat="1" ht="23.1" customHeight="1">
      <c r="A13" s="18" t="s">
        <v>154</v>
      </c>
      <c r="B13" s="17">
        <f t="shared" si="0"/>
        <v>1550</v>
      </c>
      <c r="C13" s="17">
        <f t="shared" si="1"/>
        <v>481.8</v>
      </c>
      <c r="D13" s="17">
        <f t="shared" si="2"/>
        <v>310.83870967741899</v>
      </c>
      <c r="E13" s="17">
        <f t="shared" si="3"/>
        <v>140</v>
      </c>
      <c r="F13" s="17">
        <f t="shared" si="4"/>
        <v>47</v>
      </c>
      <c r="G13" s="17">
        <v>335</v>
      </c>
      <c r="H13" s="17">
        <v>70</v>
      </c>
      <c r="I13" s="20">
        <v>24</v>
      </c>
      <c r="J13" s="21">
        <v>0</v>
      </c>
      <c r="K13" s="21">
        <v>0</v>
      </c>
      <c r="L13" s="21">
        <v>70</v>
      </c>
      <c r="M13" s="22">
        <v>23</v>
      </c>
      <c r="N13" s="21">
        <v>1240</v>
      </c>
      <c r="O13" s="21">
        <f t="shared" si="6"/>
        <v>396.8</v>
      </c>
      <c r="P13" s="21">
        <v>320</v>
      </c>
      <c r="Q13" s="21">
        <v>50</v>
      </c>
      <c r="R13" s="21">
        <v>8</v>
      </c>
      <c r="S13" s="21">
        <v>0</v>
      </c>
      <c r="T13" s="21">
        <v>0</v>
      </c>
      <c r="U13" s="21">
        <v>20</v>
      </c>
      <c r="V13" s="21">
        <f t="shared" si="5"/>
        <v>5</v>
      </c>
      <c r="W13" s="21">
        <v>100</v>
      </c>
      <c r="X13" s="22">
        <v>25</v>
      </c>
    </row>
    <row r="14" spans="1:24" s="10" customFormat="1" ht="23.1" customHeight="1">
      <c r="A14" s="18" t="s">
        <v>155</v>
      </c>
      <c r="B14" s="17">
        <f t="shared" si="0"/>
        <v>1390</v>
      </c>
      <c r="C14" s="17">
        <f t="shared" si="1"/>
        <v>422.4</v>
      </c>
      <c r="D14" s="17">
        <f t="shared" si="2"/>
        <v>303.88489208633098</v>
      </c>
      <c r="E14" s="17">
        <f t="shared" si="3"/>
        <v>0</v>
      </c>
      <c r="F14" s="17">
        <f t="shared" si="4"/>
        <v>0</v>
      </c>
      <c r="G14" s="17"/>
      <c r="H14" s="17">
        <v>0</v>
      </c>
      <c r="I14" s="21">
        <f t="shared" si="7"/>
        <v>0</v>
      </c>
      <c r="J14" s="21">
        <v>0</v>
      </c>
      <c r="K14" s="21">
        <v>0</v>
      </c>
      <c r="L14" s="21">
        <v>0</v>
      </c>
      <c r="M14" s="22">
        <f t="shared" si="8"/>
        <v>0</v>
      </c>
      <c r="N14" s="21">
        <v>1220</v>
      </c>
      <c r="O14" s="21">
        <f t="shared" si="6"/>
        <v>390.4</v>
      </c>
      <c r="P14" s="21">
        <v>320</v>
      </c>
      <c r="Q14" s="21">
        <v>100</v>
      </c>
      <c r="R14" s="21">
        <v>15</v>
      </c>
      <c r="S14" s="21">
        <v>0</v>
      </c>
      <c r="T14" s="21">
        <v>0</v>
      </c>
      <c r="U14" s="21">
        <v>20</v>
      </c>
      <c r="V14" s="21">
        <f t="shared" si="5"/>
        <v>5</v>
      </c>
      <c r="W14" s="21">
        <v>50</v>
      </c>
      <c r="X14" s="22">
        <v>12</v>
      </c>
    </row>
    <row r="15" spans="1:24" s="10" customFormat="1" ht="23.1" customHeight="1">
      <c r="A15" s="18" t="s">
        <v>156</v>
      </c>
      <c r="B15" s="17">
        <f t="shared" si="0"/>
        <v>520</v>
      </c>
      <c r="C15" s="17">
        <f t="shared" si="1"/>
        <v>161.6</v>
      </c>
      <c r="D15" s="17">
        <f t="shared" si="2"/>
        <v>310.769230769231</v>
      </c>
      <c r="E15" s="17">
        <f t="shared" si="3"/>
        <v>0</v>
      </c>
      <c r="F15" s="17">
        <f t="shared" si="4"/>
        <v>0</v>
      </c>
      <c r="G15" s="17"/>
      <c r="H15" s="17">
        <v>0</v>
      </c>
      <c r="I15" s="21">
        <f t="shared" si="7"/>
        <v>0</v>
      </c>
      <c r="J15" s="21">
        <v>0</v>
      </c>
      <c r="K15" s="21">
        <v>0</v>
      </c>
      <c r="L15" s="21">
        <v>0</v>
      </c>
      <c r="M15" s="22">
        <f t="shared" si="8"/>
        <v>0</v>
      </c>
      <c r="N15" s="21">
        <v>480</v>
      </c>
      <c r="O15" s="21">
        <f t="shared" si="6"/>
        <v>153.6</v>
      </c>
      <c r="P15" s="21">
        <v>320</v>
      </c>
      <c r="Q15" s="21">
        <v>20</v>
      </c>
      <c r="R15" s="21">
        <v>3</v>
      </c>
      <c r="S15" s="21">
        <v>0</v>
      </c>
      <c r="T15" s="21">
        <v>0</v>
      </c>
      <c r="U15" s="21">
        <v>0</v>
      </c>
      <c r="V15" s="21">
        <v>0</v>
      </c>
      <c r="W15" s="21">
        <v>20</v>
      </c>
      <c r="X15" s="22">
        <v>5</v>
      </c>
    </row>
    <row r="16" spans="1:24" s="10" customFormat="1" ht="23.1" customHeight="1">
      <c r="A16" s="18" t="s">
        <v>28</v>
      </c>
      <c r="B16" s="17">
        <f>SUM(B5:B15)</f>
        <v>22657</v>
      </c>
      <c r="C16" s="17">
        <v>7236</v>
      </c>
      <c r="D16" s="17">
        <f t="shared" si="2"/>
        <v>319.37149666769699</v>
      </c>
      <c r="E16" s="17">
        <f>SUM(E5:E15)</f>
        <v>8210</v>
      </c>
      <c r="F16" s="17">
        <v>2753</v>
      </c>
      <c r="G16" s="17"/>
      <c r="H16" s="17">
        <f>SUM(H5:H15)</f>
        <v>4436</v>
      </c>
      <c r="I16" s="21">
        <f>SUM(I5:I15)</f>
        <v>1487.25</v>
      </c>
      <c r="J16" s="21">
        <v>0</v>
      </c>
      <c r="K16" s="21">
        <v>0</v>
      </c>
      <c r="L16" s="21">
        <f>SUM(L5:L15)</f>
        <v>3774</v>
      </c>
      <c r="M16" s="21">
        <v>1266</v>
      </c>
      <c r="N16" s="21">
        <f>SUM(N5:N15)</f>
        <v>13100</v>
      </c>
      <c r="O16" s="21">
        <f>SUM(O5:O15)</f>
        <v>4192</v>
      </c>
      <c r="P16" s="21">
        <f>O16*1000/N16</f>
        <v>320</v>
      </c>
      <c r="Q16" s="21">
        <f t="shared" ref="Q16:X16" si="9">SUM(Q5:Q15)</f>
        <v>551</v>
      </c>
      <c r="R16" s="21">
        <f t="shared" si="9"/>
        <v>86</v>
      </c>
      <c r="S16" s="21">
        <f t="shared" si="9"/>
        <v>20</v>
      </c>
      <c r="T16" s="20">
        <f t="shared" si="9"/>
        <v>6</v>
      </c>
      <c r="U16" s="24">
        <f t="shared" si="9"/>
        <v>184</v>
      </c>
      <c r="V16" s="21">
        <f t="shared" si="9"/>
        <v>46</v>
      </c>
      <c r="W16" s="21">
        <f t="shared" si="9"/>
        <v>592</v>
      </c>
      <c r="X16" s="22">
        <f t="shared" si="9"/>
        <v>153</v>
      </c>
    </row>
    <row r="17" spans="1:24">
      <c r="A17" s="116" t="s">
        <v>29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1:24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</row>
  </sheetData>
  <mergeCells count="17">
    <mergeCell ref="A17:X18"/>
    <mergeCell ref="A1:X1"/>
    <mergeCell ref="O2:X2"/>
    <mergeCell ref="B3:C3"/>
    <mergeCell ref="E3:F3"/>
    <mergeCell ref="H3:I3"/>
    <mergeCell ref="J3:K3"/>
    <mergeCell ref="L3:M3"/>
    <mergeCell ref="N3:O3"/>
    <mergeCell ref="Q3:R3"/>
    <mergeCell ref="S3:T3"/>
    <mergeCell ref="U3:V3"/>
    <mergeCell ref="W3:X3"/>
    <mergeCell ref="A3:A4"/>
    <mergeCell ref="D3:D4"/>
    <mergeCell ref="G3:G4"/>
    <mergeCell ref="P3:P4"/>
  </mergeCells>
  <phoneticPr fontId="27" type="noConversion"/>
  <pageMargins left="0.25" right="0.25" top="0.75" bottom="0.75" header="0.29861111111111099" footer="0.298611111111110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32"/>
  <sheetViews>
    <sheetView workbookViewId="0">
      <selection activeCell="E17" sqref="E17"/>
    </sheetView>
  </sheetViews>
  <sheetFormatPr defaultColWidth="9" defaultRowHeight="13.5"/>
  <cols>
    <col min="2" max="4" width="6.5" customWidth="1"/>
    <col min="5" max="9" width="6.125" customWidth="1"/>
    <col min="10" max="11" width="4.875" customWidth="1"/>
    <col min="12" max="14" width="7.125" customWidth="1"/>
    <col min="15" max="15" width="7" customWidth="1"/>
    <col min="16" max="24" width="5.125" customWidth="1"/>
    <col min="25" max="26" width="4.375" customWidth="1"/>
  </cols>
  <sheetData>
    <row r="1" spans="1:24" ht="22.5">
      <c r="A1" s="167" t="s">
        <v>157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14.25">
      <c r="A2" s="168" t="s">
        <v>158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spans="1:24" ht="27" customHeight="1">
      <c r="A3" s="145" t="s">
        <v>3</v>
      </c>
      <c r="B3" s="142" t="s">
        <v>4</v>
      </c>
      <c r="C3" s="142"/>
      <c r="D3" s="169" t="s">
        <v>5</v>
      </c>
      <c r="E3" s="142" t="s">
        <v>6</v>
      </c>
      <c r="F3" s="142"/>
      <c r="G3" s="169" t="s">
        <v>7</v>
      </c>
      <c r="H3" s="142" t="s">
        <v>8</v>
      </c>
      <c r="I3" s="142"/>
      <c r="J3" s="143" t="s">
        <v>33</v>
      </c>
      <c r="K3" s="143"/>
      <c r="L3" s="143" t="s">
        <v>9</v>
      </c>
      <c r="M3" s="143"/>
      <c r="N3" s="143" t="s">
        <v>10</v>
      </c>
      <c r="O3" s="143"/>
      <c r="P3" s="171" t="s">
        <v>11</v>
      </c>
      <c r="Q3" s="143" t="s">
        <v>12</v>
      </c>
      <c r="R3" s="143"/>
      <c r="S3" s="143" t="s">
        <v>13</v>
      </c>
      <c r="T3" s="143"/>
      <c r="U3" s="143" t="s">
        <v>14</v>
      </c>
      <c r="V3" s="143"/>
      <c r="W3" s="144" t="s">
        <v>15</v>
      </c>
      <c r="X3" s="144"/>
    </row>
    <row r="4" spans="1:24" ht="48" customHeight="1">
      <c r="A4" s="145"/>
      <c r="B4" s="1" t="s">
        <v>16</v>
      </c>
      <c r="C4" s="1" t="s">
        <v>17</v>
      </c>
      <c r="D4" s="169"/>
      <c r="E4" s="2" t="s">
        <v>16</v>
      </c>
      <c r="F4" s="1" t="s">
        <v>17</v>
      </c>
      <c r="G4" s="170"/>
      <c r="H4" s="2" t="s">
        <v>16</v>
      </c>
      <c r="I4" s="1" t="s">
        <v>17</v>
      </c>
      <c r="J4" s="2" t="s">
        <v>16</v>
      </c>
      <c r="K4" s="1" t="s">
        <v>17</v>
      </c>
      <c r="L4" s="2" t="s">
        <v>16</v>
      </c>
      <c r="M4" s="1" t="s">
        <v>17</v>
      </c>
      <c r="N4" s="2" t="s">
        <v>16</v>
      </c>
      <c r="O4" s="1" t="s">
        <v>17</v>
      </c>
      <c r="P4" s="172"/>
      <c r="Q4" s="2" t="s">
        <v>16</v>
      </c>
      <c r="R4" s="1" t="s">
        <v>17</v>
      </c>
      <c r="S4" s="2" t="s">
        <v>16</v>
      </c>
      <c r="T4" s="1" t="s">
        <v>17</v>
      </c>
      <c r="U4" s="2" t="s">
        <v>16</v>
      </c>
      <c r="V4" s="1" t="s">
        <v>17</v>
      </c>
      <c r="W4" s="2" t="s">
        <v>16</v>
      </c>
      <c r="X4" s="1" t="s">
        <v>17</v>
      </c>
    </row>
    <row r="5" spans="1:24" ht="18" customHeight="1">
      <c r="A5" s="3" t="s">
        <v>159</v>
      </c>
      <c r="B5" s="4">
        <f>E5+N5+Q5+S5+U5</f>
        <v>530</v>
      </c>
      <c r="C5" s="4">
        <f>F5+O5+R5+T5+V5</f>
        <v>182.64</v>
      </c>
      <c r="D5" s="4">
        <f>C5*1000/B5</f>
        <v>344.60377358490598</v>
      </c>
      <c r="E5" s="4">
        <v>400</v>
      </c>
      <c r="F5" s="4">
        <f>E5*0.35</f>
        <v>140</v>
      </c>
      <c r="G5" s="4">
        <v>350</v>
      </c>
      <c r="H5" s="4">
        <v>200</v>
      </c>
      <c r="I5" s="4">
        <f>H5*0.35</f>
        <v>70</v>
      </c>
      <c r="J5" s="5">
        <v>0</v>
      </c>
      <c r="K5" s="5">
        <v>0</v>
      </c>
      <c r="L5" s="4">
        <v>200</v>
      </c>
      <c r="M5" s="4">
        <f>L5*0.35</f>
        <v>70</v>
      </c>
      <c r="N5" s="4">
        <v>130</v>
      </c>
      <c r="O5" s="9">
        <f>N5*0.328</f>
        <v>42.64</v>
      </c>
      <c r="P5" s="4">
        <v>328</v>
      </c>
      <c r="Q5" s="4">
        <v>0</v>
      </c>
      <c r="R5" s="4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</row>
    <row r="6" spans="1:24" ht="18" customHeight="1">
      <c r="A6" s="5" t="s">
        <v>160</v>
      </c>
      <c r="B6" s="4">
        <f t="shared" ref="B6:B16" si="0">E6+N6+Q6+S6+U6</f>
        <v>1950</v>
      </c>
      <c r="C6" s="4">
        <v>667</v>
      </c>
      <c r="D6" s="4">
        <f t="shared" ref="D6:D17" si="1">C6*1000/B6</f>
        <v>342.05128205128199</v>
      </c>
      <c r="E6" s="4">
        <v>1200</v>
      </c>
      <c r="F6" s="4">
        <f>E6*0.35</f>
        <v>420</v>
      </c>
      <c r="G6" s="4">
        <v>350</v>
      </c>
      <c r="H6" s="4">
        <v>600</v>
      </c>
      <c r="I6" s="4">
        <f t="shared" ref="I6:I16" si="2">H6*0.35</f>
        <v>210</v>
      </c>
      <c r="J6" s="4">
        <v>0</v>
      </c>
      <c r="K6" s="4">
        <v>0</v>
      </c>
      <c r="L6" s="4">
        <v>600</v>
      </c>
      <c r="M6" s="4">
        <f t="shared" ref="M6:M16" si="3">L6*0.35</f>
        <v>210</v>
      </c>
      <c r="N6" s="4">
        <v>750</v>
      </c>
      <c r="O6" s="9">
        <v>247</v>
      </c>
      <c r="P6" s="4">
        <v>328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5">
        <v>0</v>
      </c>
      <c r="X6" s="5">
        <v>0</v>
      </c>
    </row>
    <row r="7" spans="1:24" ht="18" customHeight="1">
      <c r="A7" s="5" t="s">
        <v>161</v>
      </c>
      <c r="B7" s="4">
        <f t="shared" si="0"/>
        <v>450</v>
      </c>
      <c r="C7" s="4">
        <f t="shared" ref="C7:C16" si="4">F7+O7+R7+T7+V7</f>
        <v>148</v>
      </c>
      <c r="D7" s="4">
        <f t="shared" si="1"/>
        <v>328.88888888888903</v>
      </c>
      <c r="E7" s="4">
        <v>0</v>
      </c>
      <c r="F7" s="4">
        <f t="shared" ref="F7:F16" si="5">E7*0.35</f>
        <v>0</v>
      </c>
      <c r="G7" s="4">
        <v>350</v>
      </c>
      <c r="H7" s="4">
        <v>0</v>
      </c>
      <c r="I7" s="4">
        <f t="shared" si="2"/>
        <v>0</v>
      </c>
      <c r="J7" s="4">
        <v>0</v>
      </c>
      <c r="K7" s="4">
        <v>0</v>
      </c>
      <c r="L7" s="4"/>
      <c r="M7" s="4">
        <f t="shared" si="3"/>
        <v>0</v>
      </c>
      <c r="N7" s="4">
        <v>450</v>
      </c>
      <c r="O7" s="9">
        <v>148</v>
      </c>
      <c r="P7" s="4">
        <v>328</v>
      </c>
      <c r="Q7" s="4">
        <v>0</v>
      </c>
      <c r="R7" s="4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</row>
    <row r="8" spans="1:24" ht="18" customHeight="1">
      <c r="A8" s="5" t="s">
        <v>162</v>
      </c>
      <c r="B8" s="4">
        <f t="shared" si="0"/>
        <v>1350</v>
      </c>
      <c r="C8" s="4">
        <f t="shared" si="4"/>
        <v>464.8</v>
      </c>
      <c r="D8" s="4">
        <f t="shared" si="1"/>
        <v>344.29629629629602</v>
      </c>
      <c r="E8" s="4">
        <v>1000</v>
      </c>
      <c r="F8" s="4">
        <f t="shared" si="5"/>
        <v>350</v>
      </c>
      <c r="G8" s="4">
        <v>350</v>
      </c>
      <c r="H8" s="4">
        <v>500</v>
      </c>
      <c r="I8" s="4">
        <f t="shared" si="2"/>
        <v>175</v>
      </c>
      <c r="J8" s="5">
        <v>0</v>
      </c>
      <c r="K8" s="5">
        <v>0</v>
      </c>
      <c r="L8" s="5">
        <v>500</v>
      </c>
      <c r="M8" s="4">
        <f t="shared" si="3"/>
        <v>175</v>
      </c>
      <c r="N8" s="4">
        <v>350</v>
      </c>
      <c r="O8" s="9">
        <f t="shared" ref="O8:O16" si="6">N8*0.328</f>
        <v>114.8</v>
      </c>
      <c r="P8" s="4">
        <v>328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5">
        <v>0</v>
      </c>
      <c r="X8" s="5">
        <v>0</v>
      </c>
    </row>
    <row r="9" spans="1:24" ht="18" customHeight="1">
      <c r="A9" s="5" t="s">
        <v>163</v>
      </c>
      <c r="B9" s="4">
        <f t="shared" si="0"/>
        <v>1200</v>
      </c>
      <c r="C9" s="4">
        <f t="shared" si="4"/>
        <v>416</v>
      </c>
      <c r="D9" s="4">
        <f t="shared" si="1"/>
        <v>346.66666666666703</v>
      </c>
      <c r="E9" s="4">
        <v>1000</v>
      </c>
      <c r="F9" s="4">
        <f t="shared" si="5"/>
        <v>350</v>
      </c>
      <c r="G9" s="4">
        <v>350</v>
      </c>
      <c r="H9" s="4">
        <v>500</v>
      </c>
      <c r="I9" s="4">
        <f t="shared" si="2"/>
        <v>175</v>
      </c>
      <c r="J9" s="4">
        <v>0</v>
      </c>
      <c r="K9" s="4">
        <v>0</v>
      </c>
      <c r="L9" s="4">
        <v>500</v>
      </c>
      <c r="M9" s="4">
        <f t="shared" si="3"/>
        <v>175</v>
      </c>
      <c r="N9" s="4">
        <v>200</v>
      </c>
      <c r="O9" s="9">
        <v>66</v>
      </c>
      <c r="P9" s="4">
        <v>328</v>
      </c>
      <c r="Q9" s="4">
        <v>0</v>
      </c>
      <c r="R9" s="4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24" ht="18" customHeight="1">
      <c r="A10" s="5" t="s">
        <v>164</v>
      </c>
      <c r="B10" s="4">
        <f t="shared" si="0"/>
        <v>6000</v>
      </c>
      <c r="C10" s="4">
        <f t="shared" si="4"/>
        <v>2078</v>
      </c>
      <c r="D10" s="4">
        <f t="shared" si="1"/>
        <v>346.33333333333297</v>
      </c>
      <c r="E10" s="4">
        <v>5000</v>
      </c>
      <c r="F10" s="4">
        <f t="shared" si="5"/>
        <v>1750</v>
      </c>
      <c r="G10" s="4">
        <v>350</v>
      </c>
      <c r="H10" s="5">
        <v>2500</v>
      </c>
      <c r="I10" s="4">
        <f t="shared" si="2"/>
        <v>875</v>
      </c>
      <c r="J10" s="5">
        <v>0</v>
      </c>
      <c r="K10" s="5">
        <v>0</v>
      </c>
      <c r="L10" s="5">
        <v>2500</v>
      </c>
      <c r="M10" s="4">
        <f t="shared" si="3"/>
        <v>875</v>
      </c>
      <c r="N10" s="5">
        <v>1000</v>
      </c>
      <c r="O10" s="9">
        <f t="shared" si="6"/>
        <v>328</v>
      </c>
      <c r="P10" s="4">
        <v>328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5">
        <v>0</v>
      </c>
      <c r="X10" s="5">
        <v>0</v>
      </c>
    </row>
    <row r="11" spans="1:24" ht="18" customHeight="1">
      <c r="A11" s="5" t="s">
        <v>165</v>
      </c>
      <c r="B11" s="4">
        <f t="shared" si="0"/>
        <v>4815</v>
      </c>
      <c r="C11" s="4">
        <v>1612</v>
      </c>
      <c r="D11" s="4">
        <f t="shared" si="1"/>
        <v>334.78712357217</v>
      </c>
      <c r="E11" s="4">
        <v>2400</v>
      </c>
      <c r="F11" s="4">
        <f t="shared" si="5"/>
        <v>840</v>
      </c>
      <c r="G11" s="4">
        <v>350</v>
      </c>
      <c r="H11" s="4">
        <v>1200</v>
      </c>
      <c r="I11" s="4">
        <f t="shared" si="2"/>
        <v>420</v>
      </c>
      <c r="J11" s="4">
        <v>0</v>
      </c>
      <c r="K11" s="4">
        <v>0</v>
      </c>
      <c r="L11" s="4">
        <v>1200</v>
      </c>
      <c r="M11" s="4">
        <f t="shared" si="3"/>
        <v>420</v>
      </c>
      <c r="N11" s="4">
        <v>2300</v>
      </c>
      <c r="O11" s="9">
        <f t="shared" si="6"/>
        <v>754.4</v>
      </c>
      <c r="P11" s="4">
        <v>328</v>
      </c>
      <c r="Q11" s="4">
        <v>115</v>
      </c>
      <c r="R11" s="4">
        <v>18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</row>
    <row r="12" spans="1:24" ht="18" customHeight="1">
      <c r="A12" s="3" t="s">
        <v>166</v>
      </c>
      <c r="B12" s="4">
        <f t="shared" si="0"/>
        <v>2730</v>
      </c>
      <c r="C12" s="4">
        <f t="shared" si="4"/>
        <v>934.5</v>
      </c>
      <c r="D12" s="4">
        <f t="shared" si="1"/>
        <v>342.30769230769198</v>
      </c>
      <c r="E12" s="4">
        <v>2000</v>
      </c>
      <c r="F12" s="4">
        <f t="shared" si="5"/>
        <v>700</v>
      </c>
      <c r="G12" s="4">
        <v>350</v>
      </c>
      <c r="H12" s="4">
        <v>1000</v>
      </c>
      <c r="I12" s="4">
        <f t="shared" si="2"/>
        <v>350</v>
      </c>
      <c r="J12" s="4">
        <v>0</v>
      </c>
      <c r="K12" s="4">
        <v>0</v>
      </c>
      <c r="L12" s="4">
        <v>1000</v>
      </c>
      <c r="M12" s="4">
        <f t="shared" si="3"/>
        <v>350</v>
      </c>
      <c r="N12" s="4">
        <v>700</v>
      </c>
      <c r="O12" s="9">
        <v>230</v>
      </c>
      <c r="P12" s="4">
        <v>328</v>
      </c>
      <c r="Q12" s="4">
        <v>0</v>
      </c>
      <c r="R12" s="4">
        <v>0</v>
      </c>
      <c r="S12" s="4">
        <v>30</v>
      </c>
      <c r="T12" s="4">
        <f>S12*0.15</f>
        <v>4.5</v>
      </c>
      <c r="U12" s="4">
        <v>0</v>
      </c>
      <c r="V12" s="4">
        <v>0</v>
      </c>
      <c r="W12" s="5">
        <v>0</v>
      </c>
      <c r="X12" s="5">
        <v>0</v>
      </c>
    </row>
    <row r="13" spans="1:24" ht="18" customHeight="1">
      <c r="A13" s="5" t="s">
        <v>167</v>
      </c>
      <c r="B13" s="4">
        <f t="shared" si="0"/>
        <v>5200</v>
      </c>
      <c r="C13" s="4">
        <f t="shared" si="4"/>
        <v>1780.4</v>
      </c>
      <c r="D13" s="4">
        <f t="shared" si="1"/>
        <v>342.38461538461502</v>
      </c>
      <c r="E13" s="4">
        <v>3400</v>
      </c>
      <c r="F13" s="4">
        <f t="shared" si="5"/>
        <v>1190</v>
      </c>
      <c r="G13" s="4">
        <v>350</v>
      </c>
      <c r="H13" s="5">
        <v>1700</v>
      </c>
      <c r="I13" s="4">
        <f t="shared" si="2"/>
        <v>595</v>
      </c>
      <c r="J13" s="5">
        <v>0</v>
      </c>
      <c r="K13" s="5">
        <v>0</v>
      </c>
      <c r="L13" s="5">
        <v>1700</v>
      </c>
      <c r="M13" s="4">
        <f t="shared" si="3"/>
        <v>595</v>
      </c>
      <c r="N13" s="5">
        <v>1800</v>
      </c>
      <c r="O13" s="9">
        <f t="shared" si="6"/>
        <v>590.4</v>
      </c>
      <c r="P13" s="4">
        <v>328</v>
      </c>
      <c r="Q13" s="5">
        <v>0</v>
      </c>
      <c r="R13" s="5">
        <v>0</v>
      </c>
      <c r="S13" s="5">
        <v>0</v>
      </c>
      <c r="T13" s="4">
        <f>S13*0.15</f>
        <v>0</v>
      </c>
      <c r="U13" s="5">
        <v>0</v>
      </c>
      <c r="V13" s="5">
        <v>0</v>
      </c>
      <c r="W13" s="5">
        <v>0</v>
      </c>
      <c r="X13" s="5">
        <v>0</v>
      </c>
    </row>
    <row r="14" spans="1:24" ht="18" customHeight="1">
      <c r="A14" s="5" t="s">
        <v>168</v>
      </c>
      <c r="B14" s="4">
        <f t="shared" si="0"/>
        <v>5075</v>
      </c>
      <c r="C14" s="4">
        <v>1691</v>
      </c>
      <c r="D14" s="4">
        <f t="shared" si="1"/>
        <v>333.20197044334998</v>
      </c>
      <c r="E14" s="4">
        <v>3060</v>
      </c>
      <c r="F14" s="4">
        <v>1072</v>
      </c>
      <c r="G14" s="4">
        <v>350</v>
      </c>
      <c r="H14" s="5">
        <v>1530</v>
      </c>
      <c r="I14" s="4">
        <f t="shared" si="2"/>
        <v>535.5</v>
      </c>
      <c r="J14" s="5">
        <v>0</v>
      </c>
      <c r="K14" s="5">
        <v>0</v>
      </c>
      <c r="L14" s="5">
        <v>1530</v>
      </c>
      <c r="M14" s="4">
        <f t="shared" si="3"/>
        <v>535.5</v>
      </c>
      <c r="N14" s="4">
        <v>1765</v>
      </c>
      <c r="O14" s="9">
        <v>578</v>
      </c>
      <c r="P14" s="4">
        <v>328</v>
      </c>
      <c r="Q14" s="4">
        <v>200</v>
      </c>
      <c r="R14" s="4">
        <v>32</v>
      </c>
      <c r="S14" s="4">
        <v>0</v>
      </c>
      <c r="T14" s="4">
        <f>S14*0.15</f>
        <v>0</v>
      </c>
      <c r="U14" s="4">
        <v>50</v>
      </c>
      <c r="V14" s="4">
        <v>9</v>
      </c>
      <c r="W14" s="5">
        <v>0</v>
      </c>
      <c r="X14" s="5">
        <v>0</v>
      </c>
    </row>
    <row r="15" spans="1:24" ht="18" customHeight="1">
      <c r="A15" s="5" t="s">
        <v>169</v>
      </c>
      <c r="B15" s="4">
        <f t="shared" si="0"/>
        <v>3985</v>
      </c>
      <c r="C15" s="4">
        <f t="shared" si="4"/>
        <v>1367.25</v>
      </c>
      <c r="D15" s="4">
        <f t="shared" si="1"/>
        <v>343.09912170639899</v>
      </c>
      <c r="E15" s="4">
        <v>3000</v>
      </c>
      <c r="F15" s="4">
        <f t="shared" si="5"/>
        <v>1050</v>
      </c>
      <c r="G15" s="4">
        <v>350</v>
      </c>
      <c r="H15" s="5">
        <v>1500</v>
      </c>
      <c r="I15" s="4">
        <f t="shared" si="2"/>
        <v>525</v>
      </c>
      <c r="J15" s="5">
        <v>0</v>
      </c>
      <c r="K15" s="5">
        <v>0</v>
      </c>
      <c r="L15" s="5">
        <v>1500</v>
      </c>
      <c r="M15" s="4">
        <f t="shared" si="3"/>
        <v>525</v>
      </c>
      <c r="N15" s="4">
        <v>950</v>
      </c>
      <c r="O15" s="9">
        <v>312</v>
      </c>
      <c r="P15" s="4">
        <v>328</v>
      </c>
      <c r="Q15" s="4">
        <v>0</v>
      </c>
      <c r="R15" s="4">
        <v>0</v>
      </c>
      <c r="S15" s="4">
        <v>35</v>
      </c>
      <c r="T15" s="4">
        <f>S15*0.15</f>
        <v>5.25</v>
      </c>
      <c r="U15" s="4">
        <v>0</v>
      </c>
      <c r="V15" s="4">
        <v>0</v>
      </c>
      <c r="W15" s="5">
        <v>0</v>
      </c>
      <c r="X15" s="5">
        <v>0</v>
      </c>
    </row>
    <row r="16" spans="1:24" ht="18" customHeight="1">
      <c r="A16" s="5" t="s">
        <v>170</v>
      </c>
      <c r="B16" s="4">
        <f t="shared" si="0"/>
        <v>6415</v>
      </c>
      <c r="C16" s="4">
        <f t="shared" si="4"/>
        <v>2202.56</v>
      </c>
      <c r="D16" s="4">
        <f t="shared" si="1"/>
        <v>343.34528448947799</v>
      </c>
      <c r="E16" s="4">
        <v>5400</v>
      </c>
      <c r="F16" s="4">
        <f t="shared" si="5"/>
        <v>1890</v>
      </c>
      <c r="G16" s="4">
        <v>350</v>
      </c>
      <c r="H16" s="5">
        <v>2700</v>
      </c>
      <c r="I16" s="4">
        <f t="shared" si="2"/>
        <v>945</v>
      </c>
      <c r="J16" s="5">
        <v>0</v>
      </c>
      <c r="K16" s="5">
        <v>0</v>
      </c>
      <c r="L16" s="5">
        <v>2700</v>
      </c>
      <c r="M16" s="4">
        <f t="shared" si="3"/>
        <v>945</v>
      </c>
      <c r="N16" s="4">
        <v>895</v>
      </c>
      <c r="O16" s="9">
        <f t="shared" si="6"/>
        <v>293.56</v>
      </c>
      <c r="P16" s="4">
        <v>328</v>
      </c>
      <c r="Q16" s="4">
        <v>100</v>
      </c>
      <c r="R16" s="4">
        <v>15</v>
      </c>
      <c r="S16" s="4">
        <v>0</v>
      </c>
      <c r="T16" s="4">
        <f>S16*0.15</f>
        <v>0</v>
      </c>
      <c r="U16" s="4">
        <v>20</v>
      </c>
      <c r="V16" s="4">
        <v>4</v>
      </c>
      <c r="W16" s="5">
        <v>0</v>
      </c>
      <c r="X16" s="5">
        <v>0</v>
      </c>
    </row>
    <row r="17" spans="1:24" ht="18" customHeight="1">
      <c r="A17" s="6" t="s">
        <v>28</v>
      </c>
      <c r="B17" s="7">
        <v>39700</v>
      </c>
      <c r="C17" s="4">
        <v>13545</v>
      </c>
      <c r="D17" s="4">
        <f t="shared" si="1"/>
        <v>341.18387909319898</v>
      </c>
      <c r="E17" s="7">
        <v>27860</v>
      </c>
      <c r="F17" s="4">
        <v>9752</v>
      </c>
      <c r="G17" s="4"/>
      <c r="H17" s="4">
        <v>13900</v>
      </c>
      <c r="I17" s="4">
        <f>SUM(I5:I16)</f>
        <v>4875.5</v>
      </c>
      <c r="J17" s="4">
        <v>0</v>
      </c>
      <c r="K17" s="4">
        <v>0</v>
      </c>
      <c r="L17" s="4">
        <v>13930</v>
      </c>
      <c r="M17" s="4">
        <f>SUM(M5:M16)</f>
        <v>4875.5</v>
      </c>
      <c r="N17" s="4">
        <v>11290</v>
      </c>
      <c r="O17" s="4">
        <f>SUM(O5:O16)</f>
        <v>3704.8</v>
      </c>
      <c r="P17" s="4"/>
      <c r="Q17" s="4">
        <v>415</v>
      </c>
      <c r="R17" s="4">
        <v>65</v>
      </c>
      <c r="S17" s="4">
        <v>65</v>
      </c>
      <c r="T17" s="4">
        <v>10</v>
      </c>
      <c r="U17" s="4">
        <v>70</v>
      </c>
      <c r="V17" s="4">
        <v>13</v>
      </c>
      <c r="W17" s="4">
        <v>0</v>
      </c>
      <c r="X17" s="5">
        <v>0</v>
      </c>
    </row>
    <row r="18" spans="1:24">
      <c r="A18" s="116" t="s">
        <v>29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</row>
    <row r="19" spans="1:24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</row>
    <row r="21" spans="1:24">
      <c r="B21" s="8"/>
    </row>
    <row r="22" spans="1:24">
      <c r="B22" s="8"/>
    </row>
    <row r="23" spans="1:24">
      <c r="B23" s="8"/>
    </row>
    <row r="24" spans="1:24">
      <c r="B24" s="8"/>
    </row>
    <row r="25" spans="1:24">
      <c r="B25" s="8"/>
    </row>
    <row r="26" spans="1:24">
      <c r="B26" s="8"/>
    </row>
    <row r="27" spans="1:24">
      <c r="B27" s="8"/>
    </row>
    <row r="28" spans="1:24">
      <c r="B28" s="8"/>
    </row>
    <row r="29" spans="1:24">
      <c r="B29" s="8"/>
    </row>
    <row r="30" spans="1:24">
      <c r="B30" s="8"/>
    </row>
    <row r="31" spans="1:24">
      <c r="B31" s="8"/>
    </row>
    <row r="32" spans="1:24">
      <c r="B32" s="8"/>
    </row>
  </sheetData>
  <mergeCells count="17">
    <mergeCell ref="A18:X19"/>
    <mergeCell ref="A1:X1"/>
    <mergeCell ref="A2:X2"/>
    <mergeCell ref="B3:C3"/>
    <mergeCell ref="E3:F3"/>
    <mergeCell ref="H3:I3"/>
    <mergeCell ref="J3:K3"/>
    <mergeCell ref="L3:M3"/>
    <mergeCell ref="N3:O3"/>
    <mergeCell ref="Q3:R3"/>
    <mergeCell ref="S3:T3"/>
    <mergeCell ref="U3:V3"/>
    <mergeCell ref="W3:X3"/>
    <mergeCell ref="A3:A4"/>
    <mergeCell ref="D3:D4"/>
    <mergeCell ref="G3:G4"/>
    <mergeCell ref="P3:P4"/>
  </mergeCells>
  <phoneticPr fontId="27" type="noConversion"/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大丰</vt:lpstr>
      <vt:lpstr>明亮</vt:lpstr>
      <vt:lpstr>巷贤</vt:lpstr>
      <vt:lpstr>白圩</vt:lpstr>
      <vt:lpstr>澄泰</vt:lpstr>
      <vt:lpstr>三里</vt:lpstr>
      <vt:lpstr>乔贤</vt:lpstr>
      <vt:lpstr>木山</vt:lpstr>
      <vt:lpstr>塘红</vt:lpstr>
      <vt:lpstr>镇圩</vt:lpstr>
      <vt:lpstr>西燕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dcterms:created xsi:type="dcterms:W3CDTF">2021-03-03T07:21:00Z</dcterms:created>
  <dcterms:modified xsi:type="dcterms:W3CDTF">2021-04-19T09:31:26Z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64E3193DFFFE45B5B1C9ADBE5EC01D63</vt:lpwstr>
  </property>
</Properties>
</file>