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activeTab="1"/>
  </bookViews>
  <sheets>
    <sheet name="附件1" sheetId="1" r:id="rId1"/>
    <sheet name="附件2" sheetId="2" r:id="rId2"/>
  </sheets>
  <calcPr calcId="144525"/>
</workbook>
</file>

<file path=xl/sharedStrings.xml><?xml version="1.0" encoding="utf-8"?>
<sst xmlns="http://schemas.openxmlformats.org/spreadsheetml/2006/main" count="57" uniqueCount="35">
  <si>
    <t>附件1</t>
  </si>
  <si>
    <t>凤山县饮水安全战役作战目标</t>
  </si>
  <si>
    <t>序号</t>
  </si>
  <si>
    <t>乡（镇）</t>
  </si>
  <si>
    <t>饮水安全基础设施建设</t>
  </si>
  <si>
    <t>筹措资金（万元）</t>
  </si>
  <si>
    <t>备注</t>
  </si>
  <si>
    <t>受益总人口（人）</t>
  </si>
  <si>
    <t>其中贫困人口（人）</t>
  </si>
  <si>
    <t>解决饮水安全未达标贫困人口</t>
  </si>
  <si>
    <t>巩固提升贫困人口</t>
  </si>
  <si>
    <t>全县合计</t>
  </si>
  <si>
    <t>凤城镇</t>
  </si>
  <si>
    <t>三门海镇</t>
  </si>
  <si>
    <t>长洲镇</t>
  </si>
  <si>
    <t>砦牙乡</t>
  </si>
  <si>
    <t>乔音乡</t>
  </si>
  <si>
    <t>金牙瑶族乡</t>
  </si>
  <si>
    <t>中亭乡</t>
  </si>
  <si>
    <t>平乐瑶族乡</t>
  </si>
  <si>
    <t>江州瑶族乡</t>
  </si>
  <si>
    <t>附件2</t>
  </si>
  <si>
    <t>凤山县饮水安全战役项目建设任务汇总表</t>
  </si>
  <si>
    <t>计划目标任务</t>
  </si>
  <si>
    <t>建设任务</t>
  </si>
  <si>
    <t>总受益人口</t>
  </si>
  <si>
    <t>受益人口（人）</t>
  </si>
  <si>
    <t>项目数（个）</t>
  </si>
  <si>
    <t>其中：贫困人口</t>
  </si>
  <si>
    <t>总数</t>
  </si>
  <si>
    <t>非贫困人口项目数</t>
  </si>
  <si>
    <t>其中“贫困人口</t>
  </si>
  <si>
    <t>合计</t>
  </si>
  <si>
    <t>凤山县合计</t>
  </si>
  <si>
    <t>江洲瑶族乡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</si>
</sst>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1"/>
      <color theme="1"/>
      <name val="仿宋_GB2312"/>
      <charset val="134"/>
    </font>
    <font>
      <b/>
      <sz val="11"/>
      <color theme="1"/>
      <name val="仿宋_GB2312"/>
      <charset val="134"/>
    </font>
    <font>
      <sz val="11"/>
      <name val="仿宋_GB2312"/>
      <charset val="134"/>
    </font>
    <font>
      <sz val="11"/>
      <color rgb="FFFF0000"/>
      <name val="宋体"/>
      <charset val="134"/>
      <scheme val="minor"/>
    </font>
    <font>
      <sz val="12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name val="Times New Roman"/>
      <charset val="134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8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22" fillId="0" borderId="0"/>
    <xf numFmtId="0" fontId="22" fillId="0" borderId="0"/>
    <xf numFmtId="0" fontId="16" fillId="13" borderId="0" applyNumberFormat="0" applyBorder="0" applyAlignment="0" applyProtection="0">
      <alignment vertical="center"/>
    </xf>
    <xf numFmtId="0" fontId="15" fillId="6" borderId="8" applyNumberFormat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2" fillId="0" borderId="0"/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2" fillId="0" borderId="0"/>
    <xf numFmtId="9" fontId="22" fillId="0" borderId="0" applyFont="0" applyFill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21" fillId="0" borderId="0">
      <alignment vertical="center"/>
    </xf>
    <xf numFmtId="0" fontId="12" fillId="4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2" fillId="0" borderId="0"/>
    <xf numFmtId="0" fontId="18" fillId="0" borderId="0" applyNumberFormat="0" applyFill="0" applyBorder="0" applyAlignment="0" applyProtection="0">
      <alignment vertical="center"/>
    </xf>
    <xf numFmtId="0" fontId="22" fillId="0" borderId="0">
      <alignment vertical="center"/>
    </xf>
    <xf numFmtId="0" fontId="31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22" fillId="0" borderId="0"/>
    <xf numFmtId="0" fontId="20" fillId="0" borderId="6" applyNumberFormat="0" applyFill="0" applyAlignment="0" applyProtection="0">
      <alignment vertical="center"/>
    </xf>
    <xf numFmtId="0" fontId="22" fillId="0" borderId="0"/>
    <xf numFmtId="0" fontId="12" fillId="2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6" fillId="8" borderId="10" applyNumberFormat="0" applyAlignment="0" applyProtection="0">
      <alignment vertical="center"/>
    </xf>
    <xf numFmtId="0" fontId="21" fillId="0" borderId="0">
      <alignment vertical="center"/>
    </xf>
    <xf numFmtId="0" fontId="12" fillId="32" borderId="0" applyNumberFormat="0" applyBorder="0" applyAlignment="0" applyProtection="0">
      <alignment vertical="center"/>
    </xf>
    <xf numFmtId="0" fontId="17" fillId="8" borderId="8" applyNumberFormat="0" applyAlignment="0" applyProtection="0">
      <alignment vertical="center"/>
    </xf>
    <xf numFmtId="0" fontId="30" fillId="24" borderId="12" applyNumberFormat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2" fillId="0" borderId="0"/>
    <xf numFmtId="0" fontId="14" fillId="3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22" fillId="0" borderId="0"/>
    <xf numFmtId="0" fontId="16" fillId="7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22" fillId="0" borderId="0">
      <alignment vertical="center"/>
    </xf>
    <xf numFmtId="0" fontId="16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31" borderId="0" applyNumberFormat="0" applyBorder="0" applyAlignment="0" applyProtection="0">
      <alignment vertical="center"/>
    </xf>
    <xf numFmtId="0" fontId="32" fillId="0" borderId="0"/>
    <xf numFmtId="0" fontId="0" fillId="0" borderId="0">
      <alignment vertical="center"/>
    </xf>
    <xf numFmtId="0" fontId="21" fillId="0" borderId="0">
      <alignment vertical="center"/>
    </xf>
    <xf numFmtId="0" fontId="21" fillId="0" borderId="0"/>
    <xf numFmtId="0" fontId="21" fillId="0" borderId="0"/>
    <xf numFmtId="0" fontId="21" fillId="0" borderId="0">
      <alignment vertical="center"/>
    </xf>
    <xf numFmtId="0" fontId="22" fillId="0" borderId="0"/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2" fillId="0" borderId="0"/>
    <xf numFmtId="0" fontId="21" fillId="0" borderId="0">
      <alignment vertical="center"/>
    </xf>
    <xf numFmtId="0" fontId="21" fillId="0" borderId="0">
      <alignment vertical="center"/>
    </xf>
    <xf numFmtId="0" fontId="21" fillId="0" borderId="0"/>
    <xf numFmtId="0" fontId="21" fillId="0" borderId="0"/>
    <xf numFmtId="0" fontId="0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10" fillId="0" borderId="0"/>
  </cellStyleXfs>
  <cellXfs count="24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NumberFormat="1" applyFont="1" applyBorder="1" applyAlignment="1">
      <alignment horizontal="center" vertical="center" wrapText="1"/>
    </xf>
    <xf numFmtId="0" fontId="5" fillId="0" borderId="2" xfId="25" applyNumberFormat="1" applyFont="1" applyFill="1" applyBorder="1" applyAlignment="1" applyProtection="1">
      <alignment horizontal="center" vertical="center" wrapText="1"/>
    </xf>
    <xf numFmtId="0" fontId="5" fillId="0" borderId="2" xfId="25" applyNumberFormat="1" applyFont="1" applyFill="1" applyBorder="1" applyAlignment="1" applyProtection="1">
      <alignment horizontal="center" vertical="center" wrapText="1"/>
      <protection locked="0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9" fillId="0" borderId="2" xfId="0" applyNumberFormat="1" applyFont="1" applyBorder="1" applyAlignment="1">
      <alignment horizontal="center" vertical="center" wrapText="1"/>
    </xf>
    <xf numFmtId="0" fontId="10" fillId="0" borderId="2" xfId="25" applyNumberFormat="1" applyFont="1" applyFill="1" applyBorder="1" applyAlignment="1" applyProtection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0" fillId="0" borderId="2" xfId="25" applyNumberFormat="1" applyFont="1" applyFill="1" applyBorder="1" applyAlignment="1" applyProtection="1">
      <alignment horizontal="center" vertical="center" wrapText="1"/>
      <protection locked="0"/>
    </xf>
  </cellXfs>
  <cellStyles count="86">
    <cellStyle name="常规" xfId="0" builtinId="0"/>
    <cellStyle name="货币[0]" xfId="1" builtinId="7"/>
    <cellStyle name="货币" xfId="2" builtinId="4"/>
    <cellStyle name="常规 39" xfId="3"/>
    <cellStyle name="常规 154 2" xfId="4"/>
    <cellStyle name="20% - 强调文字颜色 3" xfId="5" builtinId="38"/>
    <cellStyle name="输入" xfId="6" builtinId="20"/>
    <cellStyle name="千位分隔[0]" xfId="7" builtinId="6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常规 152" xfId="13"/>
    <cellStyle name="百分比" xfId="14" builtinId="5"/>
    <cellStyle name="已访问的超链接" xfId="15" builtinId="9"/>
    <cellStyle name="常规 152 2" xfId="16"/>
    <cellStyle name="百分比 2" xfId="17"/>
    <cellStyle name="注释" xfId="18" builtinId="10"/>
    <cellStyle name="常规 6" xfId="19"/>
    <cellStyle name="60% - 强调文字颜色 2" xfId="20" builtinId="36"/>
    <cellStyle name="标题 4" xfId="21" builtinId="19"/>
    <cellStyle name="警告文本" xfId="22" builtinId="11"/>
    <cellStyle name="_ET_STYLE_NoName_00_" xfId="23"/>
    <cellStyle name="标题" xfId="24" builtinId="15"/>
    <cellStyle name="常规 12" xfId="25"/>
    <cellStyle name="解释性文本" xfId="26" builtinId="53"/>
    <cellStyle name="标题 1" xfId="27" builtinId="16"/>
    <cellStyle name="常规 152 2 3" xfId="28"/>
    <cellStyle name="标题 2" xfId="29" builtinId="17"/>
    <cellStyle name="常规 152 2 4" xfId="30"/>
    <cellStyle name="60% - 强调文字颜色 1" xfId="31" builtinId="32"/>
    <cellStyle name="标题 3" xfId="32" builtinId="18"/>
    <cellStyle name="输出" xfId="33" builtinId="21"/>
    <cellStyle name="常规 85" xfId="34"/>
    <cellStyle name="60% - 强调文字颜色 4" xfId="35" builtinId="44"/>
    <cellStyle name="计算" xfId="36" builtinId="22"/>
    <cellStyle name="检查单元格" xfId="37" builtinId="23"/>
    <cellStyle name="20% - 强调文字颜色 6" xfId="38" builtinId="50"/>
    <cellStyle name="强调文字颜色 2" xfId="39" builtinId="33"/>
    <cellStyle name="链接单元格" xfId="40" builtinId="24"/>
    <cellStyle name="汇总" xfId="41" builtinId="25"/>
    <cellStyle name="好" xfId="42" builtinId="26"/>
    <cellStyle name="常规 14 5_附表" xfId="43"/>
    <cellStyle name="适中" xfId="44" builtinId="28"/>
    <cellStyle name="20% - 强调文字颜色 5" xfId="45" builtinId="46"/>
    <cellStyle name="强调文字颜色 1" xfId="46" builtinId="29"/>
    <cellStyle name="常规 154" xfId="47"/>
    <cellStyle name="20% - 强调文字颜色 1" xfId="48" builtinId="30"/>
    <cellStyle name="40% - 强调文字颜色 1" xfId="49" builtinId="31"/>
    <cellStyle name="20% - 强调文字颜色 2" xfId="50" builtinId="34"/>
    <cellStyle name="40% - 强调文字颜色 2" xfId="51" builtinId="35"/>
    <cellStyle name="强调文字颜色 3" xfId="52" builtinId="37"/>
    <cellStyle name="强调文字颜色 4" xfId="53" builtinId="41"/>
    <cellStyle name="20% - 强调文字颜色 4" xfId="54" builtinId="42"/>
    <cellStyle name="40% - 强调文字颜色 4" xfId="55" builtinId="43"/>
    <cellStyle name="强调文字颜色 5" xfId="56" builtinId="45"/>
    <cellStyle name="40% - 强调文字颜色 5" xfId="57" builtinId="47"/>
    <cellStyle name="60% - 强调文字颜色 5" xfId="58" builtinId="48"/>
    <cellStyle name="强调文字颜色 6" xfId="59" builtinId="49"/>
    <cellStyle name="常规 10" xfId="60"/>
    <cellStyle name="40% - 强调文字颜色 6" xfId="61" builtinId="51"/>
    <cellStyle name="常规 10 2" xfId="62"/>
    <cellStyle name="60% - 强调文字颜色 6" xfId="63" builtinId="52"/>
    <cellStyle name="gcd" xfId="64"/>
    <cellStyle name="常规 102 2" xfId="65"/>
    <cellStyle name="常规 14" xfId="66"/>
    <cellStyle name="常规 11 3" xfId="67"/>
    <cellStyle name="常规 17" xfId="68"/>
    <cellStyle name="常规 2" xfId="69"/>
    <cellStyle name="常规 2 2" xfId="70"/>
    <cellStyle name="常规 2_宾阳县级调查表2015.9.30 - 副本" xfId="71"/>
    <cellStyle name="常规 20_附表" xfId="72"/>
    <cellStyle name="常规 22_附表" xfId="73"/>
    <cellStyle name="常规 23_附表" xfId="74"/>
    <cellStyle name="常规 3" xfId="75"/>
    <cellStyle name="常规 3 2" xfId="76"/>
    <cellStyle name="常规 35" xfId="77"/>
    <cellStyle name="常规 36 3" xfId="78"/>
    <cellStyle name="常规 4" xfId="79"/>
    <cellStyle name="常规 5" xfId="80"/>
    <cellStyle name="常规 7" xfId="81"/>
    <cellStyle name="常规 8" xfId="82"/>
    <cellStyle name="常规 9" xfId="83"/>
    <cellStyle name="常规 93" xfId="84"/>
    <cellStyle name="样式 1" xfId="8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5"/>
  <sheetViews>
    <sheetView workbookViewId="0">
      <selection activeCell="O5" sqref="O5"/>
    </sheetView>
  </sheetViews>
  <sheetFormatPr defaultColWidth="9" defaultRowHeight="13.5" outlineLevelCol="6"/>
  <cols>
    <col min="1" max="1" width="9" style="1"/>
    <col min="2" max="2" width="15.875" style="1" customWidth="1"/>
    <col min="3" max="7" width="11.5" style="1" customWidth="1"/>
  </cols>
  <sheetData>
    <row r="1" spans="1:1">
      <c r="A1" s="2" t="s">
        <v>0</v>
      </c>
    </row>
    <row r="2" ht="43.5" customHeight="1" spans="1:7">
      <c r="A2" s="17" t="s">
        <v>1</v>
      </c>
      <c r="B2" s="17"/>
      <c r="C2" s="17"/>
      <c r="D2" s="17"/>
      <c r="E2" s="17"/>
      <c r="F2" s="17"/>
      <c r="G2" s="17"/>
    </row>
    <row r="3" s="16" customFormat="1" ht="31" customHeight="1" spans="1:7">
      <c r="A3" s="18" t="s">
        <v>2</v>
      </c>
      <c r="B3" s="18" t="s">
        <v>3</v>
      </c>
      <c r="C3" s="18" t="s">
        <v>4</v>
      </c>
      <c r="D3" s="18"/>
      <c r="E3" s="18"/>
      <c r="F3" s="18" t="s">
        <v>5</v>
      </c>
      <c r="G3" s="18" t="s">
        <v>6</v>
      </c>
    </row>
    <row r="4" s="16" customFormat="1" ht="39" customHeight="1" spans="1:7">
      <c r="A4" s="18"/>
      <c r="B4" s="18"/>
      <c r="C4" s="18" t="s">
        <v>7</v>
      </c>
      <c r="D4" s="18" t="s">
        <v>8</v>
      </c>
      <c r="E4" s="18"/>
      <c r="F4" s="18"/>
      <c r="G4" s="18"/>
    </row>
    <row r="5" s="16" customFormat="1" ht="65" customHeight="1" spans="1:7">
      <c r="A5" s="18"/>
      <c r="B5" s="18"/>
      <c r="C5" s="18"/>
      <c r="D5" s="18" t="s">
        <v>9</v>
      </c>
      <c r="E5" s="18" t="s">
        <v>10</v>
      </c>
      <c r="F5" s="18"/>
      <c r="G5" s="18"/>
    </row>
    <row r="6" ht="35" customHeight="1" spans="1:7">
      <c r="A6" s="19"/>
      <c r="B6" s="19" t="s">
        <v>11</v>
      </c>
      <c r="C6" s="19">
        <f>SUM(C7:C21)</f>
        <v>43868</v>
      </c>
      <c r="D6" s="19">
        <f>SUM(D7:D21)</f>
        <v>39</v>
      </c>
      <c r="E6" s="19">
        <f>SUM(E7:E21)</f>
        <v>10353</v>
      </c>
      <c r="F6" s="19">
        <f>SUM(F7:F21)</f>
        <v>6482.58</v>
      </c>
      <c r="G6" s="19"/>
    </row>
    <row r="7" s="16" customFormat="1" ht="35" customHeight="1" spans="1:7">
      <c r="A7" s="18">
        <v>1</v>
      </c>
      <c r="B7" s="18" t="s">
        <v>12</v>
      </c>
      <c r="C7" s="20">
        <f>4611+169</f>
        <v>4780</v>
      </c>
      <c r="D7" s="21"/>
      <c r="E7" s="20">
        <f>1144+72</f>
        <v>1216</v>
      </c>
      <c r="F7" s="22">
        <f>534.7+(41*2.6)</f>
        <v>641.3</v>
      </c>
      <c r="G7" s="18"/>
    </row>
    <row r="8" s="16" customFormat="1" ht="35" customHeight="1" spans="1:7">
      <c r="A8" s="18">
        <v>2</v>
      </c>
      <c r="B8" s="18" t="s">
        <v>13</v>
      </c>
      <c r="C8" s="20">
        <f>4176+305</f>
        <v>4481</v>
      </c>
      <c r="D8" s="21"/>
      <c r="E8" s="20">
        <f>933+100</f>
        <v>1033</v>
      </c>
      <c r="F8" s="22">
        <f>293.72+77*2.6</f>
        <v>493.92</v>
      </c>
      <c r="G8" s="18"/>
    </row>
    <row r="9" s="16" customFormat="1" ht="35" customHeight="1" spans="1:7">
      <c r="A9" s="18">
        <v>3</v>
      </c>
      <c r="B9" s="18" t="s">
        <v>14</v>
      </c>
      <c r="C9" s="20">
        <f>4583+101</f>
        <v>4684</v>
      </c>
      <c r="D9" s="21"/>
      <c r="E9" s="20">
        <f>911+96</f>
        <v>1007</v>
      </c>
      <c r="F9" s="22">
        <f>417.67+23*2.6</f>
        <v>477.47</v>
      </c>
      <c r="G9" s="18"/>
    </row>
    <row r="10" s="16" customFormat="1" ht="35" customHeight="1" spans="1:7">
      <c r="A10" s="18">
        <v>4</v>
      </c>
      <c r="B10" s="18" t="s">
        <v>15</v>
      </c>
      <c r="C10" s="20">
        <f>3626+499</f>
        <v>4125</v>
      </c>
      <c r="D10" s="21">
        <v>9</v>
      </c>
      <c r="E10" s="20">
        <f>968+215</f>
        <v>1183</v>
      </c>
      <c r="F10" s="22">
        <f>555.35+135*2.6</f>
        <v>906.35</v>
      </c>
      <c r="G10" s="18"/>
    </row>
    <row r="11" s="16" customFormat="1" ht="35" customHeight="1" spans="1:7">
      <c r="A11" s="18">
        <v>5</v>
      </c>
      <c r="B11" s="18" t="s">
        <v>16</v>
      </c>
      <c r="C11" s="20">
        <f>6514+777</f>
        <v>7291</v>
      </c>
      <c r="D11" s="21"/>
      <c r="E11" s="20">
        <f>1490+348</f>
        <v>1838</v>
      </c>
      <c r="F11" s="22">
        <f>710.57+184*2.6</f>
        <v>1188.97</v>
      </c>
      <c r="G11" s="18"/>
    </row>
    <row r="12" s="16" customFormat="1" ht="35" customHeight="1" spans="1:7">
      <c r="A12" s="18">
        <v>6</v>
      </c>
      <c r="B12" s="18" t="s">
        <v>17</v>
      </c>
      <c r="C12" s="20">
        <f>5726+829</f>
        <v>6555</v>
      </c>
      <c r="D12" s="21"/>
      <c r="E12" s="20">
        <f>792+189</f>
        <v>981</v>
      </c>
      <c r="F12" s="22">
        <f>560.27+200*2.6</f>
        <v>1080.27</v>
      </c>
      <c r="G12" s="18"/>
    </row>
    <row r="13" s="16" customFormat="1" ht="35" customHeight="1" spans="1:7">
      <c r="A13" s="18">
        <v>7</v>
      </c>
      <c r="B13" s="18" t="s">
        <v>18</v>
      </c>
      <c r="C13" s="20">
        <f>2812+400</f>
        <v>3212</v>
      </c>
      <c r="D13" s="23"/>
      <c r="E13" s="20">
        <f>925+380</f>
        <v>1305</v>
      </c>
      <c r="F13" s="22">
        <f>346.07+87*2.6</f>
        <v>572.27</v>
      </c>
      <c r="G13" s="18"/>
    </row>
    <row r="14" s="16" customFormat="1" ht="35" customHeight="1" spans="1:7">
      <c r="A14" s="18">
        <v>8</v>
      </c>
      <c r="B14" s="18" t="s">
        <v>19</v>
      </c>
      <c r="C14" s="20">
        <f>4052+579</f>
        <v>4631</v>
      </c>
      <c r="D14" s="21"/>
      <c r="E14" s="20">
        <f>940+271</f>
        <v>1211</v>
      </c>
      <c r="F14" s="22">
        <f>341.6+120*2.6</f>
        <v>653.6</v>
      </c>
      <c r="G14" s="18"/>
    </row>
    <row r="15" s="16" customFormat="1" ht="35" customHeight="1" spans="1:7">
      <c r="A15" s="18">
        <v>9</v>
      </c>
      <c r="B15" s="18" t="s">
        <v>20</v>
      </c>
      <c r="C15" s="20">
        <f>3815+294</f>
        <v>4109</v>
      </c>
      <c r="D15" s="21">
        <v>30</v>
      </c>
      <c r="E15" s="20">
        <f>483+96</f>
        <v>579</v>
      </c>
      <c r="F15" s="22">
        <f>309.83+(61*2.6)</f>
        <v>468.43</v>
      </c>
      <c r="G15" s="18"/>
    </row>
  </sheetData>
  <mergeCells count="8">
    <mergeCell ref="A2:G2"/>
    <mergeCell ref="C3:E3"/>
    <mergeCell ref="D4:E4"/>
    <mergeCell ref="A3:A5"/>
    <mergeCell ref="B3:B5"/>
    <mergeCell ref="C4:C5"/>
    <mergeCell ref="F3:F5"/>
    <mergeCell ref="G3:G5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6"/>
  <sheetViews>
    <sheetView tabSelected="1" zoomScale="110" zoomScaleNormal="110" workbookViewId="0">
      <selection activeCell="D18" sqref="D18"/>
    </sheetView>
  </sheetViews>
  <sheetFormatPr defaultColWidth="9" defaultRowHeight="13.5"/>
  <cols>
    <col min="1" max="1" width="6.7" style="1" customWidth="1"/>
    <col min="2" max="2" width="12.2666666666667" style="1" customWidth="1"/>
    <col min="3" max="16" width="9" style="1"/>
  </cols>
  <sheetData>
    <row r="1" spans="1:1">
      <c r="A1" s="2" t="s">
        <v>21</v>
      </c>
    </row>
    <row r="2" ht="67.5" customHeight="1" spans="1:16">
      <c r="A2" s="3" t="s">
        <v>22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ht="27" customHeight="1" spans="1:16">
      <c r="A3" s="4" t="s">
        <v>2</v>
      </c>
      <c r="B3" s="4" t="s">
        <v>3</v>
      </c>
      <c r="C3" s="5" t="s">
        <v>23</v>
      </c>
      <c r="D3" s="5"/>
      <c r="E3" s="5"/>
      <c r="F3" s="5"/>
      <c r="G3" s="5"/>
      <c r="H3" s="5" t="s">
        <v>24</v>
      </c>
      <c r="I3" s="5"/>
      <c r="J3" s="5"/>
      <c r="K3" s="5"/>
      <c r="L3" s="5"/>
      <c r="M3" s="5"/>
      <c r="N3" s="5"/>
      <c r="O3" s="5"/>
      <c r="P3" s="5"/>
    </row>
    <row r="4" ht="30.75" customHeight="1" spans="1:16">
      <c r="A4" s="4"/>
      <c r="B4" s="4"/>
      <c r="C4" s="4" t="s">
        <v>5</v>
      </c>
      <c r="D4" s="4" t="s">
        <v>25</v>
      </c>
      <c r="E4" s="4" t="s">
        <v>26</v>
      </c>
      <c r="F4" s="4"/>
      <c r="G4" s="4"/>
      <c r="H4" s="4" t="s">
        <v>26</v>
      </c>
      <c r="I4" s="4"/>
      <c r="J4" s="4"/>
      <c r="K4" s="4"/>
      <c r="L4" s="4" t="s">
        <v>27</v>
      </c>
      <c r="M4" s="4"/>
      <c r="N4" s="4"/>
      <c r="O4" s="4"/>
      <c r="P4" s="4"/>
    </row>
    <row r="5" ht="30.75" customHeight="1" spans="1:16">
      <c r="A5" s="4"/>
      <c r="B5" s="4"/>
      <c r="C5" s="4"/>
      <c r="D5" s="4"/>
      <c r="E5" s="4" t="s">
        <v>28</v>
      </c>
      <c r="F5" s="4"/>
      <c r="G5" s="4"/>
      <c r="H5" s="6" t="s">
        <v>25</v>
      </c>
      <c r="I5" s="4" t="s">
        <v>28</v>
      </c>
      <c r="J5" s="4"/>
      <c r="K5" s="4"/>
      <c r="L5" s="6" t="s">
        <v>29</v>
      </c>
      <c r="M5" s="12" t="s">
        <v>30</v>
      </c>
      <c r="N5" s="4" t="s">
        <v>31</v>
      </c>
      <c r="O5" s="4"/>
      <c r="P5" s="4"/>
    </row>
    <row r="6" ht="54" spans="1:16">
      <c r="A6" s="4"/>
      <c r="B6" s="4"/>
      <c r="C6" s="4"/>
      <c r="D6" s="4"/>
      <c r="E6" s="4" t="s">
        <v>32</v>
      </c>
      <c r="F6" s="4" t="s">
        <v>9</v>
      </c>
      <c r="G6" s="4" t="s">
        <v>10</v>
      </c>
      <c r="H6" s="7"/>
      <c r="I6" s="4" t="s">
        <v>32</v>
      </c>
      <c r="J6" s="4" t="s">
        <v>9</v>
      </c>
      <c r="K6" s="4" t="s">
        <v>10</v>
      </c>
      <c r="L6" s="7"/>
      <c r="M6" s="13"/>
      <c r="N6" s="14" t="s">
        <v>32</v>
      </c>
      <c r="O6" s="4" t="s">
        <v>9</v>
      </c>
      <c r="P6" s="4" t="s">
        <v>10</v>
      </c>
    </row>
    <row r="7" ht="26" customHeight="1" spans="1:16">
      <c r="A7" s="4"/>
      <c r="B7" s="4" t="s">
        <v>33</v>
      </c>
      <c r="C7" s="4">
        <f t="shared" ref="C7:P7" si="0">SUM(C8:C22)</f>
        <v>6482.58</v>
      </c>
      <c r="D7" s="4">
        <f t="shared" si="0"/>
        <v>43868</v>
      </c>
      <c r="E7" s="4">
        <f t="shared" si="0"/>
        <v>10392</v>
      </c>
      <c r="F7" s="4">
        <f t="shared" si="0"/>
        <v>39</v>
      </c>
      <c r="G7" s="4">
        <f t="shared" si="0"/>
        <v>10353</v>
      </c>
      <c r="H7" s="4">
        <f t="shared" si="0"/>
        <v>43868</v>
      </c>
      <c r="I7" s="4">
        <f t="shared" si="0"/>
        <v>10392</v>
      </c>
      <c r="J7" s="4">
        <f t="shared" si="0"/>
        <v>39</v>
      </c>
      <c r="K7" s="4">
        <f t="shared" si="0"/>
        <v>10353</v>
      </c>
      <c r="L7" s="4">
        <f t="shared" si="0"/>
        <v>1085</v>
      </c>
      <c r="M7" s="4">
        <f t="shared" si="0"/>
        <v>521</v>
      </c>
      <c r="N7" s="4">
        <f t="shared" si="0"/>
        <v>564</v>
      </c>
      <c r="O7" s="4">
        <f t="shared" si="0"/>
        <v>8</v>
      </c>
      <c r="P7" s="4">
        <f t="shared" si="0"/>
        <v>556</v>
      </c>
    </row>
    <row r="8" ht="26" customHeight="1" spans="1:18">
      <c r="A8" s="4">
        <v>1</v>
      </c>
      <c r="B8" s="4" t="s">
        <v>12</v>
      </c>
      <c r="C8" s="8">
        <f>534.7+(41*2.6)</f>
        <v>641.3</v>
      </c>
      <c r="D8" s="9">
        <f>4611+169</f>
        <v>4780</v>
      </c>
      <c r="E8" s="4">
        <f>SUM(F8:G8)</f>
        <v>1216</v>
      </c>
      <c r="F8" s="10"/>
      <c r="G8" s="9">
        <f>1144+72</f>
        <v>1216</v>
      </c>
      <c r="H8" s="4">
        <v>4780</v>
      </c>
      <c r="I8" s="4">
        <f>SUM(J8:K8)</f>
        <v>1216</v>
      </c>
      <c r="J8" s="4"/>
      <c r="K8" s="4">
        <v>1216</v>
      </c>
      <c r="L8" s="4">
        <f>M8+N8</f>
        <v>57</v>
      </c>
      <c r="M8" s="4">
        <v>24</v>
      </c>
      <c r="N8" s="4">
        <f>SUM(O8:P8)</f>
        <v>33</v>
      </c>
      <c r="O8" s="4"/>
      <c r="P8" s="8">
        <v>33</v>
      </c>
      <c r="R8" s="15"/>
    </row>
    <row r="9" ht="26" customHeight="1" spans="1:18">
      <c r="A9" s="4">
        <v>2</v>
      </c>
      <c r="B9" s="4" t="s">
        <v>13</v>
      </c>
      <c r="C9" s="8">
        <f>293.72+77*2.6</f>
        <v>493.92</v>
      </c>
      <c r="D9" s="9">
        <f>4176+305</f>
        <v>4481</v>
      </c>
      <c r="E9" s="4">
        <f>SUM(F9:G9)</f>
        <v>1033</v>
      </c>
      <c r="F9" s="10"/>
      <c r="G9" s="9">
        <f>933+100</f>
        <v>1033</v>
      </c>
      <c r="H9" s="4">
        <v>4481</v>
      </c>
      <c r="I9" s="4">
        <f>SUM(J9:K9)</f>
        <v>1033</v>
      </c>
      <c r="J9" s="4"/>
      <c r="K9" s="4">
        <v>1033</v>
      </c>
      <c r="L9" s="4">
        <f>M9+N9</f>
        <v>86</v>
      </c>
      <c r="M9" s="4">
        <v>52</v>
      </c>
      <c r="N9" s="4">
        <f>SUM(O9:P9)</f>
        <v>34</v>
      </c>
      <c r="O9" s="4"/>
      <c r="P9" s="8">
        <v>34</v>
      </c>
      <c r="R9" s="15"/>
    </row>
    <row r="10" ht="26" customHeight="1" spans="1:18">
      <c r="A10" s="4">
        <v>3</v>
      </c>
      <c r="B10" s="4" t="s">
        <v>14</v>
      </c>
      <c r="C10" s="8">
        <f>417.67+23*2.6</f>
        <v>477.47</v>
      </c>
      <c r="D10" s="9">
        <f>4583+101</f>
        <v>4684</v>
      </c>
      <c r="E10" s="4">
        <f>SUM(F10:G10)</f>
        <v>1007</v>
      </c>
      <c r="F10" s="10"/>
      <c r="G10" s="9">
        <f>911+96</f>
        <v>1007</v>
      </c>
      <c r="H10" s="4">
        <v>4684</v>
      </c>
      <c r="I10" s="4">
        <f>SUM(J10:K10)</f>
        <v>1007</v>
      </c>
      <c r="J10" s="4"/>
      <c r="K10" s="4">
        <v>1007</v>
      </c>
      <c r="L10" s="4">
        <f>M10+N10</f>
        <v>46</v>
      </c>
      <c r="M10" s="4">
        <v>3</v>
      </c>
      <c r="N10" s="4">
        <f>SUM(O10:P10)</f>
        <v>43</v>
      </c>
      <c r="O10" s="4"/>
      <c r="P10" s="8">
        <v>43</v>
      </c>
      <c r="R10" s="15"/>
    </row>
    <row r="11" ht="26" customHeight="1" spans="1:18">
      <c r="A11" s="4">
        <v>4</v>
      </c>
      <c r="B11" s="4" t="s">
        <v>15</v>
      </c>
      <c r="C11" s="8">
        <f>555.35+135*2.6</f>
        <v>906.35</v>
      </c>
      <c r="D11" s="9">
        <f>3626+499</f>
        <v>4125</v>
      </c>
      <c r="E11" s="4">
        <f>SUM(F11:G11)</f>
        <v>1192</v>
      </c>
      <c r="F11" s="10">
        <v>9</v>
      </c>
      <c r="G11" s="9">
        <f>968+215</f>
        <v>1183</v>
      </c>
      <c r="H11" s="4">
        <v>4125</v>
      </c>
      <c r="I11" s="4">
        <f>SUM(J11:K11)</f>
        <v>1192</v>
      </c>
      <c r="J11" s="4">
        <v>9</v>
      </c>
      <c r="K11" s="4">
        <v>1183</v>
      </c>
      <c r="L11" s="4">
        <f>M11+N11</f>
        <v>160</v>
      </c>
      <c r="M11" s="4">
        <v>77</v>
      </c>
      <c r="N11" s="4">
        <f>SUM(O11:P11)</f>
        <v>83</v>
      </c>
      <c r="O11" s="4">
        <v>3</v>
      </c>
      <c r="P11" s="8">
        <v>80</v>
      </c>
      <c r="R11" s="15"/>
    </row>
    <row r="12" ht="26" customHeight="1" spans="1:18">
      <c r="A12" s="4">
        <v>5</v>
      </c>
      <c r="B12" s="4" t="s">
        <v>16</v>
      </c>
      <c r="C12" s="8">
        <f>710.57+184*2.6</f>
        <v>1188.97</v>
      </c>
      <c r="D12" s="9">
        <f>6514+777</f>
        <v>7291</v>
      </c>
      <c r="E12" s="4">
        <f>SUM(F12:G12)</f>
        <v>1838</v>
      </c>
      <c r="F12" s="10"/>
      <c r="G12" s="9">
        <f>1490+348</f>
        <v>1838</v>
      </c>
      <c r="H12" s="4">
        <v>7291</v>
      </c>
      <c r="I12" s="4">
        <f>SUM(J12:K12)</f>
        <v>1838</v>
      </c>
      <c r="J12" s="4"/>
      <c r="K12" s="4">
        <v>1838</v>
      </c>
      <c r="L12" s="4">
        <f>M12+N12</f>
        <v>211</v>
      </c>
      <c r="M12" s="4">
        <v>100</v>
      </c>
      <c r="N12" s="4">
        <f>SUM(O12:P12)</f>
        <v>111</v>
      </c>
      <c r="O12" s="4"/>
      <c r="P12" s="8">
        <v>111</v>
      </c>
      <c r="R12" s="15"/>
    </row>
    <row r="13" ht="26" customHeight="1" spans="1:18">
      <c r="A13" s="4">
        <v>6</v>
      </c>
      <c r="B13" s="4" t="s">
        <v>17</v>
      </c>
      <c r="C13" s="8">
        <f>560.27+200*2.6</f>
        <v>1080.27</v>
      </c>
      <c r="D13" s="9">
        <f>5726+829</f>
        <v>6555</v>
      </c>
      <c r="E13" s="4">
        <f>SUM(F13:G13)</f>
        <v>981</v>
      </c>
      <c r="F13" s="10"/>
      <c r="G13" s="9">
        <f>792+189</f>
        <v>981</v>
      </c>
      <c r="H13" s="4">
        <v>6555</v>
      </c>
      <c r="I13" s="4">
        <f>SUM(J13:K13)</f>
        <v>981</v>
      </c>
      <c r="J13" s="4"/>
      <c r="K13" s="4">
        <v>981</v>
      </c>
      <c r="L13" s="4">
        <f>M13+N13</f>
        <v>218</v>
      </c>
      <c r="M13" s="4">
        <v>154</v>
      </c>
      <c r="N13" s="4">
        <f>SUM(O13:P13)</f>
        <v>64</v>
      </c>
      <c r="O13" s="4"/>
      <c r="P13" s="8">
        <v>64</v>
      </c>
      <c r="R13" s="15"/>
    </row>
    <row r="14" ht="26" customHeight="1" spans="1:18">
      <c r="A14" s="4">
        <v>7</v>
      </c>
      <c r="B14" s="4" t="s">
        <v>18</v>
      </c>
      <c r="C14" s="8">
        <f>346.07+87*2.6</f>
        <v>572.27</v>
      </c>
      <c r="D14" s="9">
        <f>2812+400</f>
        <v>3212</v>
      </c>
      <c r="E14" s="4">
        <f>SUM(F14:G14)</f>
        <v>1305</v>
      </c>
      <c r="F14" s="11"/>
      <c r="G14" s="9">
        <f>925+380</f>
        <v>1305</v>
      </c>
      <c r="H14" s="4">
        <v>3212</v>
      </c>
      <c r="I14" s="4">
        <f>SUM(J14:K14)</f>
        <v>1305</v>
      </c>
      <c r="J14" s="4"/>
      <c r="K14" s="4">
        <v>1305</v>
      </c>
      <c r="L14" s="4">
        <f>M14+N14</f>
        <v>100</v>
      </c>
      <c r="M14" s="4">
        <v>6</v>
      </c>
      <c r="N14" s="4">
        <f>SUM(O14:P14)</f>
        <v>94</v>
      </c>
      <c r="O14" s="4"/>
      <c r="P14" s="8">
        <v>94</v>
      </c>
      <c r="R14" s="15"/>
    </row>
    <row r="15" ht="26" customHeight="1" spans="1:18">
      <c r="A15" s="4">
        <v>8</v>
      </c>
      <c r="B15" s="4" t="s">
        <v>19</v>
      </c>
      <c r="C15" s="8">
        <f>341.6+120*2.6</f>
        <v>653.6</v>
      </c>
      <c r="D15" s="9">
        <f>4052+579</f>
        <v>4631</v>
      </c>
      <c r="E15" s="4">
        <f>SUM(F15:G15)</f>
        <v>1211</v>
      </c>
      <c r="F15" s="10"/>
      <c r="G15" s="9">
        <f>940+271</f>
        <v>1211</v>
      </c>
      <c r="H15" s="4">
        <v>4631</v>
      </c>
      <c r="I15" s="4">
        <f>SUM(J15:K15)</f>
        <v>1211</v>
      </c>
      <c r="J15" s="4"/>
      <c r="K15" s="4">
        <v>1211</v>
      </c>
      <c r="L15" s="4">
        <f>M15+N15</f>
        <v>134</v>
      </c>
      <c r="M15" s="4">
        <v>68</v>
      </c>
      <c r="N15" s="4">
        <f>SUM(O15:P15)</f>
        <v>66</v>
      </c>
      <c r="O15" s="4"/>
      <c r="P15" s="8">
        <v>66</v>
      </c>
      <c r="R15" s="15"/>
    </row>
    <row r="16" ht="26" customHeight="1" spans="1:18">
      <c r="A16" s="4">
        <v>9</v>
      </c>
      <c r="B16" s="4" t="s">
        <v>34</v>
      </c>
      <c r="C16" s="8">
        <f>309.83+(61*2.6)</f>
        <v>468.43</v>
      </c>
      <c r="D16" s="9">
        <f>3815+294</f>
        <v>4109</v>
      </c>
      <c r="E16" s="4">
        <f>SUM(F16:G16)</f>
        <v>609</v>
      </c>
      <c r="F16" s="10">
        <v>30</v>
      </c>
      <c r="G16" s="9">
        <f>483+96</f>
        <v>579</v>
      </c>
      <c r="H16" s="4">
        <v>4109</v>
      </c>
      <c r="I16" s="4">
        <f>SUM(J16:K16)</f>
        <v>609</v>
      </c>
      <c r="J16" s="4">
        <v>30</v>
      </c>
      <c r="K16" s="4">
        <v>579</v>
      </c>
      <c r="L16" s="4">
        <f>M16+N16</f>
        <v>73</v>
      </c>
      <c r="M16" s="4">
        <v>37</v>
      </c>
      <c r="N16" s="4">
        <f>SUM(O16:P16)</f>
        <v>36</v>
      </c>
      <c r="O16" s="4">
        <v>5</v>
      </c>
      <c r="P16" s="8">
        <v>31</v>
      </c>
      <c r="R16" s="15"/>
    </row>
  </sheetData>
  <mergeCells count="16">
    <mergeCell ref="A2:P2"/>
    <mergeCell ref="C3:G3"/>
    <mergeCell ref="H3:P3"/>
    <mergeCell ref="E4:G4"/>
    <mergeCell ref="H4:K4"/>
    <mergeCell ref="L4:P4"/>
    <mergeCell ref="E5:G5"/>
    <mergeCell ref="I5:K5"/>
    <mergeCell ref="N5:P5"/>
    <mergeCell ref="A3:A6"/>
    <mergeCell ref="B3:B6"/>
    <mergeCell ref="C4:C6"/>
    <mergeCell ref="D4:D6"/>
    <mergeCell ref="H5:H6"/>
    <mergeCell ref="L5:L6"/>
    <mergeCell ref="M5:M6"/>
  </mergeCells>
  <pageMargins left="0.700694444444445" right="0.700694444444445" top="0.751388888888889" bottom="0.751388888888889" header="0.298611111111111" footer="0.298611111111111"/>
  <pageSetup paperSize="9" scale="61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附件1</vt:lpstr>
      <vt:lpstr>附件2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罗盛元</cp:lastModifiedBy>
  <dcterms:created xsi:type="dcterms:W3CDTF">2019-07-31T01:33:00Z</dcterms:created>
  <cp:lastPrinted>2019-07-31T08:50:00Z</cp:lastPrinted>
  <dcterms:modified xsi:type="dcterms:W3CDTF">2019-08-08T01:36:59Z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2052-11.1.0.8952</vt:lpwstr>
  </property>
</Properties>
</file>